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70" windowHeight="0"/>
  </bookViews>
  <sheets>
    <sheet name="Calculos" sheetId="1" r:id="rId1"/>
    <sheet name="Tabla Motores" sheetId="2" r:id="rId2"/>
    <sheet name="Tabla Transformador" sheetId="3" r:id="rId3"/>
  </sheets>
  <calcPr calcId="162913"/>
</workbook>
</file>

<file path=xl/calcChain.xml><?xml version="1.0" encoding="utf-8"?>
<calcChain xmlns="http://schemas.openxmlformats.org/spreadsheetml/2006/main">
  <c r="H29" i="1" l="1"/>
  <c r="H30" i="1" l="1"/>
  <c r="H31" i="1" s="1"/>
  <c r="K29" i="1"/>
  <c r="K30" i="1" s="1"/>
  <c r="K11" i="1"/>
  <c r="H11" i="1"/>
  <c r="H12" i="1" s="1"/>
  <c r="D19" i="3" l="1"/>
  <c r="E19" i="3"/>
  <c r="F19" i="3"/>
  <c r="G19" i="3"/>
  <c r="H19" i="3"/>
  <c r="D20" i="3"/>
  <c r="E20" i="3"/>
  <c r="F20" i="3"/>
  <c r="G20" i="3"/>
  <c r="H20" i="3"/>
  <c r="D21" i="3"/>
  <c r="E21" i="3"/>
  <c r="F21" i="3"/>
  <c r="G21" i="3"/>
  <c r="H21" i="3"/>
  <c r="D22" i="3"/>
  <c r="E22" i="3"/>
  <c r="F22" i="3"/>
  <c r="G22" i="3"/>
  <c r="H22" i="3"/>
  <c r="D23" i="3"/>
  <c r="E23" i="3"/>
  <c r="F23" i="3"/>
  <c r="G23" i="3"/>
  <c r="H23" i="3"/>
  <c r="D24" i="3"/>
  <c r="E24" i="3"/>
  <c r="F24" i="3"/>
  <c r="G24" i="3"/>
  <c r="H24" i="3"/>
  <c r="D25" i="3"/>
  <c r="E25" i="3"/>
  <c r="F25" i="3"/>
  <c r="G25" i="3"/>
  <c r="H25" i="3"/>
  <c r="D26" i="3"/>
  <c r="E26" i="3"/>
  <c r="F26" i="3"/>
  <c r="G26" i="3"/>
  <c r="H26" i="3"/>
  <c r="D27" i="3"/>
  <c r="E27" i="3"/>
  <c r="F27" i="3"/>
  <c r="G27" i="3"/>
  <c r="H27" i="3"/>
  <c r="C21" i="3"/>
  <c r="C22" i="3"/>
  <c r="C23" i="3"/>
  <c r="C24" i="3"/>
  <c r="C25" i="3"/>
  <c r="C26" i="3"/>
  <c r="C27" i="3"/>
  <c r="C20" i="3"/>
  <c r="C19" i="3"/>
  <c r="B21" i="3"/>
  <c r="B22" i="3"/>
  <c r="B23" i="3"/>
  <c r="B24" i="3"/>
  <c r="B25" i="3"/>
  <c r="B26" i="3"/>
  <c r="B27" i="3"/>
  <c r="B20" i="3"/>
  <c r="B19" i="3"/>
  <c r="B5" i="3"/>
  <c r="B6" i="3"/>
  <c r="B7" i="3"/>
  <c r="B8" i="3"/>
  <c r="B9" i="3"/>
  <c r="B10" i="3"/>
  <c r="B11" i="3"/>
  <c r="B12" i="3"/>
  <c r="B13" i="3"/>
  <c r="B14" i="3"/>
  <c r="B15" i="3"/>
  <c r="B4" i="3"/>
  <c r="B3" i="3"/>
  <c r="D3" i="3"/>
  <c r="E3" i="3"/>
  <c r="F3" i="3"/>
  <c r="G3" i="3"/>
  <c r="H3" i="3"/>
  <c r="I3" i="3"/>
  <c r="D4" i="3"/>
  <c r="E4" i="3"/>
  <c r="F4" i="3"/>
  <c r="G4" i="3"/>
  <c r="H4" i="3"/>
  <c r="I4" i="3"/>
  <c r="D5" i="3"/>
  <c r="E5" i="3"/>
  <c r="F5" i="3"/>
  <c r="G5" i="3"/>
  <c r="H5" i="3"/>
  <c r="I5" i="3"/>
  <c r="D6" i="3"/>
  <c r="E6" i="3"/>
  <c r="F6" i="3"/>
  <c r="G6" i="3"/>
  <c r="H6" i="3"/>
  <c r="I6" i="3"/>
  <c r="D7" i="3"/>
  <c r="E7" i="3"/>
  <c r="F7" i="3"/>
  <c r="G7" i="3"/>
  <c r="H7" i="3"/>
  <c r="I7" i="3"/>
  <c r="D8" i="3"/>
  <c r="E8" i="3"/>
  <c r="F8" i="3"/>
  <c r="G8" i="3"/>
  <c r="H8" i="3"/>
  <c r="I8" i="3"/>
  <c r="D9" i="3"/>
  <c r="E9" i="3"/>
  <c r="F9" i="3"/>
  <c r="G9" i="3"/>
  <c r="H9" i="3"/>
  <c r="I9" i="3"/>
  <c r="D10" i="3"/>
  <c r="E10" i="3"/>
  <c r="F10" i="3"/>
  <c r="G10" i="3"/>
  <c r="H10" i="3"/>
  <c r="I10" i="3"/>
  <c r="D11" i="3"/>
  <c r="E11" i="3"/>
  <c r="F11" i="3"/>
  <c r="G11" i="3"/>
  <c r="H11" i="3"/>
  <c r="I11" i="3"/>
  <c r="D12" i="3"/>
  <c r="E12" i="3"/>
  <c r="F12" i="3"/>
  <c r="G12" i="3"/>
  <c r="H12" i="3"/>
  <c r="I12" i="3"/>
  <c r="D13" i="3"/>
  <c r="E13" i="3"/>
  <c r="F13" i="3"/>
  <c r="G13" i="3"/>
  <c r="H13" i="3"/>
  <c r="I13" i="3"/>
  <c r="D14" i="3"/>
  <c r="E14" i="3"/>
  <c r="F14" i="3"/>
  <c r="G14" i="3"/>
  <c r="H14" i="3"/>
  <c r="I14" i="3"/>
  <c r="D15" i="3"/>
  <c r="E15" i="3"/>
  <c r="F15" i="3"/>
  <c r="G15" i="3"/>
  <c r="H15" i="3"/>
  <c r="I15" i="3"/>
  <c r="C4" i="3"/>
  <c r="C5" i="3"/>
  <c r="C6" i="3"/>
  <c r="C7" i="3"/>
  <c r="C8" i="3"/>
  <c r="C9" i="3"/>
  <c r="C10" i="3"/>
  <c r="C11" i="3"/>
  <c r="C12" i="3"/>
  <c r="C13" i="3"/>
  <c r="C14" i="3"/>
  <c r="C15" i="3"/>
  <c r="C3" i="3"/>
  <c r="I44" i="2" l="1"/>
  <c r="B44" i="2"/>
  <c r="B43" i="2"/>
  <c r="F43" i="2" s="1"/>
  <c r="B42" i="2"/>
  <c r="K42" i="2" s="1"/>
  <c r="B41" i="2"/>
  <c r="E41" i="2" s="1"/>
  <c r="B40" i="2"/>
  <c r="I40" i="2" s="1"/>
  <c r="B39" i="2"/>
  <c r="F39" i="2" s="1"/>
  <c r="B38" i="2"/>
  <c r="J38" i="2" s="1"/>
  <c r="B37" i="2"/>
  <c r="F37" i="2" s="1"/>
  <c r="B36" i="2"/>
  <c r="E36" i="2" s="1"/>
  <c r="B35" i="2"/>
  <c r="F35" i="2" s="1"/>
  <c r="B34" i="2"/>
  <c r="G34" i="2" s="1"/>
  <c r="B33" i="2"/>
  <c r="J33" i="2" s="1"/>
  <c r="B32" i="2"/>
  <c r="B31" i="2"/>
  <c r="F31" i="2" s="1"/>
  <c r="B30" i="2"/>
  <c r="G30" i="2" s="1"/>
  <c r="B29" i="2"/>
  <c r="B28" i="2"/>
  <c r="I28" i="2" s="1"/>
  <c r="B27" i="2"/>
  <c r="F27" i="2" s="1"/>
  <c r="K13" i="2"/>
  <c r="B7" i="2"/>
  <c r="K7" i="2" s="1"/>
  <c r="B8" i="2"/>
  <c r="H8" i="2" s="1"/>
  <c r="B9" i="2"/>
  <c r="H9" i="2" s="1"/>
  <c r="B10" i="2"/>
  <c r="E10" i="2" s="1"/>
  <c r="B11" i="2"/>
  <c r="D11" i="2" s="1"/>
  <c r="B12" i="2"/>
  <c r="F12" i="2" s="1"/>
  <c r="B13" i="2"/>
  <c r="H13" i="2" s="1"/>
  <c r="B14" i="2"/>
  <c r="E14" i="2" s="1"/>
  <c r="B15" i="2"/>
  <c r="K15" i="2" s="1"/>
  <c r="B16" i="2"/>
  <c r="H16" i="2" s="1"/>
  <c r="B17" i="2"/>
  <c r="H17" i="2" s="1"/>
  <c r="B18" i="2"/>
  <c r="E18" i="2" s="1"/>
  <c r="B19" i="2"/>
  <c r="G19" i="2" s="1"/>
  <c r="B20" i="2"/>
  <c r="I20" i="2" s="1"/>
  <c r="B21" i="2"/>
  <c r="H21" i="2" s="1"/>
  <c r="B22" i="2"/>
  <c r="E22" i="2" s="1"/>
  <c r="B6" i="2"/>
  <c r="K6" i="2" s="1"/>
  <c r="B5" i="2"/>
  <c r="I5" i="2" s="1"/>
  <c r="E15" i="1"/>
  <c r="E16" i="1" s="1"/>
  <c r="E11" i="1"/>
  <c r="E13" i="1" s="1"/>
  <c r="B11" i="1"/>
  <c r="B12" i="1" s="1"/>
  <c r="E10" i="1"/>
  <c r="B10" i="1"/>
  <c r="D43" i="2" l="1"/>
  <c r="G39" i="2"/>
  <c r="E12" i="1"/>
  <c r="E35" i="2"/>
  <c r="D8" i="2"/>
  <c r="I43" i="2"/>
  <c r="K31" i="2"/>
  <c r="E17" i="2"/>
  <c r="D27" i="2"/>
  <c r="H39" i="2"/>
  <c r="K27" i="2"/>
  <c r="I27" i="2"/>
  <c r="D13" i="2"/>
  <c r="I21" i="2"/>
  <c r="K14" i="2"/>
  <c r="F13" i="2"/>
  <c r="G9" i="2"/>
  <c r="K22" i="2"/>
  <c r="H18" i="2"/>
  <c r="J14" i="2"/>
  <c r="K10" i="2"/>
  <c r="D37" i="2"/>
  <c r="H43" i="2"/>
  <c r="K35" i="2"/>
  <c r="I31" i="2"/>
  <c r="E27" i="2"/>
  <c r="G22" i="2"/>
  <c r="G18" i="2"/>
  <c r="F14" i="2"/>
  <c r="J10" i="2"/>
  <c r="D31" i="2"/>
  <c r="I35" i="2"/>
  <c r="E31" i="2"/>
  <c r="F22" i="2"/>
  <c r="F10" i="2"/>
  <c r="E20" i="2"/>
  <c r="E19" i="2"/>
  <c r="J16" i="2"/>
  <c r="H15" i="2"/>
  <c r="I11" i="2"/>
  <c r="I7" i="2"/>
  <c r="J6" i="2"/>
  <c r="G5" i="2"/>
  <c r="D30" i="2"/>
  <c r="J42" i="2"/>
  <c r="G38" i="2"/>
  <c r="K34" i="2"/>
  <c r="K30" i="2"/>
  <c r="D6" i="2"/>
  <c r="D7" i="2"/>
  <c r="J22" i="2"/>
  <c r="K19" i="2"/>
  <c r="K18" i="2"/>
  <c r="F18" i="2"/>
  <c r="F16" i="2"/>
  <c r="G15" i="2"/>
  <c r="H14" i="2"/>
  <c r="H11" i="2"/>
  <c r="H10" i="2"/>
  <c r="I8" i="2"/>
  <c r="H7" i="2"/>
  <c r="G6" i="2"/>
  <c r="D42" i="2"/>
  <c r="D35" i="2"/>
  <c r="G43" i="2"/>
  <c r="G42" i="2"/>
  <c r="K39" i="2"/>
  <c r="E39" i="2"/>
  <c r="J37" i="2"/>
  <c r="H35" i="2"/>
  <c r="H31" i="2"/>
  <c r="H27" i="2"/>
  <c r="D12" i="2"/>
  <c r="D19" i="2"/>
  <c r="H22" i="2"/>
  <c r="J20" i="2"/>
  <c r="I19" i="2"/>
  <c r="J18" i="2"/>
  <c r="J17" i="2"/>
  <c r="E16" i="2"/>
  <c r="E15" i="2"/>
  <c r="G14" i="2"/>
  <c r="H12" i="2"/>
  <c r="G11" i="2"/>
  <c r="G10" i="2"/>
  <c r="E7" i="2"/>
  <c r="F6" i="2"/>
  <c r="D39" i="2"/>
  <c r="D33" i="2"/>
  <c r="K43" i="2"/>
  <c r="E43" i="2"/>
  <c r="J41" i="2"/>
  <c r="I39" i="2"/>
  <c r="K38" i="2"/>
  <c r="G35" i="2"/>
  <c r="F33" i="2"/>
  <c r="G31" i="2"/>
  <c r="G27" i="2"/>
  <c r="D38" i="2"/>
  <c r="I41" i="2"/>
  <c r="G21" i="2"/>
  <c r="I17" i="2"/>
  <c r="K9" i="2"/>
  <c r="F9" i="2"/>
  <c r="F28" i="2"/>
  <c r="J28" i="2"/>
  <c r="G28" i="2"/>
  <c r="K28" i="2"/>
  <c r="H28" i="2"/>
  <c r="F32" i="2"/>
  <c r="J32" i="2"/>
  <c r="G32" i="2"/>
  <c r="K32" i="2"/>
  <c r="D32" i="2"/>
  <c r="H32" i="2"/>
  <c r="F40" i="2"/>
  <c r="J40" i="2"/>
  <c r="G40" i="2"/>
  <c r="K40" i="2"/>
  <c r="D40" i="2"/>
  <c r="F44" i="2"/>
  <c r="J44" i="2"/>
  <c r="G44" i="2"/>
  <c r="K44" i="2"/>
  <c r="D44" i="2"/>
  <c r="H44" i="2"/>
  <c r="H5" i="2"/>
  <c r="D5" i="2"/>
  <c r="G20" i="2"/>
  <c r="K20" i="2"/>
  <c r="G12" i="2"/>
  <c r="K12" i="2"/>
  <c r="G8" i="2"/>
  <c r="K8" i="2"/>
  <c r="K21" i="2"/>
  <c r="F21" i="2"/>
  <c r="H20" i="2"/>
  <c r="G17" i="2"/>
  <c r="I13" i="2"/>
  <c r="E12" i="2"/>
  <c r="J9" i="2"/>
  <c r="E9" i="2"/>
  <c r="F8" i="2"/>
  <c r="K5" i="2"/>
  <c r="G29" i="2"/>
  <c r="K29" i="2"/>
  <c r="H29" i="2"/>
  <c r="E29" i="2"/>
  <c r="I29" i="2"/>
  <c r="G37" i="2"/>
  <c r="K37" i="2"/>
  <c r="H37" i="2"/>
  <c r="E37" i="2"/>
  <c r="I37" i="2"/>
  <c r="D41" i="2"/>
  <c r="E40" i="2"/>
  <c r="E6" i="2"/>
  <c r="I6" i="2"/>
  <c r="F19" i="2"/>
  <c r="J19" i="2"/>
  <c r="F15" i="2"/>
  <c r="J15" i="2"/>
  <c r="F11" i="2"/>
  <c r="J11" i="2"/>
  <c r="F7" i="2"/>
  <c r="J7" i="2"/>
  <c r="D9" i="2"/>
  <c r="D20" i="2"/>
  <c r="D15" i="2"/>
  <c r="J21" i="2"/>
  <c r="E21" i="2"/>
  <c r="F20" i="2"/>
  <c r="H19" i="2"/>
  <c r="K17" i="2"/>
  <c r="F17" i="2"/>
  <c r="I15" i="2"/>
  <c r="G13" i="2"/>
  <c r="I12" i="2"/>
  <c r="K11" i="2"/>
  <c r="E11" i="2"/>
  <c r="I9" i="2"/>
  <c r="J8" i="2"/>
  <c r="E8" i="2"/>
  <c r="G7" i="2"/>
  <c r="H6" i="2"/>
  <c r="J5" i="2"/>
  <c r="E5" i="2"/>
  <c r="H30" i="2"/>
  <c r="E30" i="2"/>
  <c r="I30" i="2"/>
  <c r="F30" i="2"/>
  <c r="J30" i="2"/>
  <c r="H34" i="2"/>
  <c r="E34" i="2"/>
  <c r="I34" i="2"/>
  <c r="F34" i="2"/>
  <c r="J34" i="2"/>
  <c r="H38" i="2"/>
  <c r="E38" i="2"/>
  <c r="I38" i="2"/>
  <c r="H42" i="2"/>
  <c r="E42" i="2"/>
  <c r="I42" i="2"/>
  <c r="D28" i="2"/>
  <c r="D34" i="2"/>
  <c r="D29" i="2"/>
  <c r="F42" i="2"/>
  <c r="F38" i="2"/>
  <c r="F29" i="2"/>
  <c r="D17" i="2"/>
  <c r="J13" i="2"/>
  <c r="E13" i="2"/>
  <c r="F36" i="2"/>
  <c r="J36" i="2"/>
  <c r="G36" i="2"/>
  <c r="K36" i="2"/>
  <c r="D36" i="2"/>
  <c r="H36" i="2"/>
  <c r="H40" i="2"/>
  <c r="I32" i="2"/>
  <c r="E28" i="2"/>
  <c r="G16" i="2"/>
  <c r="K16" i="2"/>
  <c r="D21" i="2"/>
  <c r="D16" i="2"/>
  <c r="I16" i="2"/>
  <c r="J12" i="2"/>
  <c r="F5" i="2"/>
  <c r="G33" i="2"/>
  <c r="K33" i="2"/>
  <c r="H33" i="2"/>
  <c r="E33" i="2"/>
  <c r="I33" i="2"/>
  <c r="G41" i="2"/>
  <c r="K41" i="2"/>
  <c r="H41" i="2"/>
  <c r="E44" i="2"/>
  <c r="F41" i="2"/>
  <c r="I36" i="2"/>
  <c r="E32" i="2"/>
  <c r="J29" i="2"/>
  <c r="D10" i="2"/>
  <c r="D22" i="2"/>
  <c r="D18" i="2"/>
  <c r="D14" i="2"/>
  <c r="I22" i="2"/>
  <c r="I18" i="2"/>
  <c r="I14" i="2"/>
  <c r="I10" i="2"/>
  <c r="J43" i="2"/>
  <c r="J39" i="2"/>
  <c r="J35" i="2"/>
  <c r="J31" i="2"/>
  <c r="J27" i="2"/>
</calcChain>
</file>

<file path=xl/sharedStrings.xml><?xml version="1.0" encoding="utf-8"?>
<sst xmlns="http://schemas.openxmlformats.org/spreadsheetml/2006/main" count="104" uniqueCount="61">
  <si>
    <t>Tipo de motor</t>
  </si>
  <si>
    <t>Voltaje</t>
  </si>
  <si>
    <t>Factor de potencia</t>
  </si>
  <si>
    <t>Eficiencia</t>
  </si>
  <si>
    <t>Carga del motor</t>
  </si>
  <si>
    <t>Amperaje</t>
  </si>
  <si>
    <t>Protección (115%)</t>
  </si>
  <si>
    <t>Trifásico</t>
  </si>
  <si>
    <t>HP</t>
  </si>
  <si>
    <t>TRANSFORMADOR</t>
  </si>
  <si>
    <t>KVA</t>
  </si>
  <si>
    <t>Voltaje primario</t>
  </si>
  <si>
    <t>Voltaje secundario</t>
  </si>
  <si>
    <t>Tipo</t>
  </si>
  <si>
    <t>Carga</t>
  </si>
  <si>
    <t>Amperaje primario</t>
  </si>
  <si>
    <t>Fusible máximo</t>
  </si>
  <si>
    <t>Amperaje secundario</t>
  </si>
  <si>
    <t>Interruptor</t>
  </si>
  <si>
    <t>Fusible</t>
  </si>
  <si>
    <t>MOTOR</t>
  </si>
  <si>
    <t>FP=</t>
  </si>
  <si>
    <t>Eficiencia=</t>
  </si>
  <si>
    <t>Kw</t>
  </si>
  <si>
    <t>MOTORES TRIFÁSICOS</t>
  </si>
  <si>
    <t>MOTORES MONOFÁSICOS</t>
  </si>
  <si>
    <t>KW</t>
  </si>
  <si>
    <t>TRANSFORMADOR TRIFÁSICO</t>
  </si>
  <si>
    <t>TRANSFORMADOR MONOFÁSICO</t>
  </si>
  <si>
    <t>Resistividad</t>
  </si>
  <si>
    <t>Distancia</t>
  </si>
  <si>
    <t>SELECCIÓN DEL CONDUCTOR</t>
  </si>
  <si>
    <t>Carga (Watts)</t>
  </si>
  <si>
    <t>Resultado:</t>
  </si>
  <si>
    <t xml:space="preserve">Resistividad </t>
  </si>
  <si>
    <t>DATOS IMPORTANTES</t>
  </si>
  <si>
    <t>Resistividad del cobre:</t>
  </si>
  <si>
    <t>Resistividad del aluminio:</t>
  </si>
  <si>
    <t>16 AWG</t>
  </si>
  <si>
    <t>14 AWG</t>
  </si>
  <si>
    <t>12 AWG</t>
  </si>
  <si>
    <t>10 AWG</t>
  </si>
  <si>
    <t>8 AWG</t>
  </si>
  <si>
    <t>6 AWG</t>
  </si>
  <si>
    <t>4 AWG</t>
  </si>
  <si>
    <t>2 AWG</t>
  </si>
  <si>
    <t>1/0 AWG</t>
  </si>
  <si>
    <t>2/0 AWG</t>
  </si>
  <si>
    <t>3/0 AWG</t>
  </si>
  <si>
    <t>4/0 AWG</t>
  </si>
  <si>
    <t>Monofásico</t>
  </si>
  <si>
    <t>CAÍDA DE TENSIÓN</t>
  </si>
  <si>
    <t>Intensidad de corriente</t>
  </si>
  <si>
    <t>Sección transversal del cable</t>
  </si>
  <si>
    <t>Caída de tensión permitida</t>
  </si>
  <si>
    <t>Caída de tensión</t>
  </si>
  <si>
    <t>Sección transversal mínima del cable:</t>
  </si>
  <si>
    <t>Caída de tensión (%)</t>
  </si>
  <si>
    <t>Sección transversal de calibres:</t>
  </si>
  <si>
    <t>NOTA: También se debe cumplir: El 80% del amperaje que soporta el conductor, debe de ser mayor al amperaje de la carga</t>
  </si>
  <si>
    <t>App Cálculos eléctricos Nom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</si>
</sst>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0\ &quot;Hp&quot;"/>
    <numFmt numFmtId="165" formatCode="0.0\ &quot;Kw&quot;"/>
    <numFmt numFmtId="166" formatCode="0.00\ &quot;Kw&quot;"/>
    <numFmt numFmtId="167" formatCode="0.00\ &quot;A&quot;"/>
    <numFmt numFmtId="168" formatCode="0.0%"/>
    <numFmt numFmtId="169" formatCode="0.0\ &quot;KV&quot;"/>
    <numFmt numFmtId="170" formatCode="0\ &quot;V&quot;"/>
    <numFmt numFmtId="171" formatCode="0.0\ &quot;A&quot;"/>
    <numFmt numFmtId="172" formatCode="0\ &quot;A&quot;"/>
    <numFmt numFmtId="173" formatCode="0.0\ &quot;KVA&quot;"/>
    <numFmt numFmtId="174" formatCode="0.0\ &quot;Hp&quot;"/>
    <numFmt numFmtId="175" formatCode="0.00\ &quot;Hp&quot;"/>
    <numFmt numFmtId="176" formatCode="0\ &quot;KVA&quot;"/>
    <numFmt numFmtId="177" formatCode="#,###\ &quot;V&quot;"/>
    <numFmt numFmtId="178" formatCode="0.00\ &quot;V&quot;"/>
    <numFmt numFmtId="179" formatCode="#0.00[$  mm² ]"/>
    <numFmt numFmtId="180" formatCode="#,###\ &quot;W&quot;"/>
    <numFmt numFmtId="181" formatCode="#,###\ &quot;m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7CFFF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71" fontId="0" fillId="0" borderId="1" xfId="0" applyNumberForma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0" fontId="1" fillId="2" borderId="3" xfId="0" applyNumberFormat="1" applyFont="1" applyFill="1" applyBorder="1" applyAlignment="1">
      <alignment horizontal="center" vertical="center"/>
    </xf>
    <xf numFmtId="170" fontId="1" fillId="2" borderId="1" xfId="0" applyNumberFormat="1" applyFont="1" applyFill="1" applyBorder="1" applyAlignment="1">
      <alignment horizontal="center" vertical="center"/>
    </xf>
    <xf numFmtId="174" fontId="1" fillId="2" borderId="1" xfId="0" applyNumberFormat="1" applyFont="1" applyFill="1" applyBorder="1" applyAlignment="1">
      <alignment horizontal="center" vertical="center"/>
    </xf>
    <xf numFmtId="175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166" fontId="0" fillId="3" borderId="1" xfId="0" applyNumberFormat="1" applyFill="1" applyBorder="1" applyAlignment="1">
      <alignment horizontal="center" vertical="center"/>
    </xf>
    <xf numFmtId="174" fontId="1" fillId="3" borderId="1" xfId="0" applyNumberFormat="1" applyFont="1" applyFill="1" applyBorder="1" applyAlignment="1">
      <alignment horizontal="center" vertical="center"/>
    </xf>
    <xf numFmtId="171" fontId="0" fillId="3" borderId="1" xfId="0" applyNumberFormat="1" applyFill="1" applyBorder="1" applyAlignment="1">
      <alignment horizontal="center" vertical="center"/>
    </xf>
    <xf numFmtId="167" fontId="0" fillId="3" borderId="1" xfId="0" applyNumberForma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73" fontId="1" fillId="3" borderId="1" xfId="0" applyNumberFormat="1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171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 applyProtection="1">
      <alignment horizontal="center" vertical="center"/>
      <protection locked="0"/>
    </xf>
    <xf numFmtId="170" fontId="0" fillId="0" borderId="5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8" fontId="0" fillId="0" borderId="5" xfId="0" applyNumberFormat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5" xfId="0" applyBorder="1" applyAlignment="1">
      <alignment horizontal="center"/>
    </xf>
    <xf numFmtId="173" fontId="0" fillId="0" borderId="5" xfId="0" applyNumberFormat="1" applyBorder="1" applyAlignment="1" applyProtection="1">
      <alignment horizontal="center"/>
      <protection locked="0"/>
    </xf>
    <xf numFmtId="169" fontId="0" fillId="0" borderId="5" xfId="0" applyNumberFormat="1" applyBorder="1" applyAlignment="1" applyProtection="1">
      <alignment horizontal="center"/>
      <protection locked="0"/>
    </xf>
    <xf numFmtId="170" fontId="0" fillId="0" borderId="5" xfId="0" applyNumberFormat="1" applyBorder="1" applyAlignment="1" applyProtection="1">
      <alignment horizontal="center"/>
      <protection locked="0"/>
    </xf>
    <xf numFmtId="0" fontId="0" fillId="0" borderId="7" xfId="0" applyBorder="1" applyAlignment="1">
      <alignment horizontal="center" vertical="center"/>
    </xf>
    <xf numFmtId="0" fontId="1" fillId="0" borderId="4" xfId="0" applyFont="1" applyBorder="1"/>
    <xf numFmtId="0" fontId="0" fillId="0" borderId="5" xfId="0" applyBorder="1"/>
    <xf numFmtId="167" fontId="0" fillId="0" borderId="5" xfId="0" applyNumberFormat="1" applyBorder="1" applyAlignment="1" applyProtection="1">
      <alignment horizontal="center" vertical="center"/>
      <protection locked="0"/>
    </xf>
    <xf numFmtId="177" fontId="0" fillId="0" borderId="5" xfId="0" applyNumberFormat="1" applyBorder="1" applyAlignment="1" applyProtection="1">
      <alignment horizontal="center" vertical="center"/>
      <protection locked="0"/>
    </xf>
    <xf numFmtId="168" fontId="0" fillId="0" borderId="5" xfId="1" applyNumberFormat="1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11" xfId="0" applyBorder="1" applyAlignment="1" applyProtection="1">
      <alignment horizontal="center" vertical="center"/>
      <protection locked="0"/>
    </xf>
    <xf numFmtId="180" fontId="0" fillId="0" borderId="5" xfId="0" applyNumberFormat="1" applyBorder="1" applyAlignment="1" applyProtection="1">
      <alignment horizontal="center" vertical="center"/>
      <protection locked="0"/>
    </xf>
    <xf numFmtId="167" fontId="1" fillId="0" borderId="5" xfId="0" applyNumberFormat="1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center" vertical="center"/>
    </xf>
    <xf numFmtId="10" fontId="1" fillId="0" borderId="5" xfId="1" applyNumberFormat="1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172" fontId="1" fillId="0" borderId="5" xfId="0" applyNumberFormat="1" applyFont="1" applyBorder="1" applyAlignment="1">
      <alignment horizontal="center" vertical="center"/>
    </xf>
    <xf numFmtId="0" fontId="0" fillId="0" borderId="4" xfId="0" applyBorder="1" applyProtection="1"/>
    <xf numFmtId="0" fontId="0" fillId="0" borderId="5" xfId="0" applyBorder="1" applyAlignment="1" applyProtection="1">
      <alignment horizontal="center"/>
    </xf>
    <xf numFmtId="0" fontId="0" fillId="0" borderId="5" xfId="0" applyBorder="1" applyAlignment="1" applyProtection="1">
      <alignment horizontal="left"/>
    </xf>
    <xf numFmtId="0" fontId="0" fillId="0" borderId="10" xfId="0" applyBorder="1" applyAlignment="1" applyProtection="1">
      <alignment horizontal="center"/>
    </xf>
    <xf numFmtId="179" fontId="0" fillId="0" borderId="11" xfId="0" applyNumberFormat="1" applyBorder="1" applyAlignment="1" applyProtection="1">
      <alignment horizontal="center" vertical="center"/>
    </xf>
    <xf numFmtId="0" fontId="0" fillId="0" borderId="12" xfId="0" applyBorder="1" applyProtection="1"/>
    <xf numFmtId="0" fontId="0" fillId="0" borderId="13" xfId="0" applyBorder="1" applyAlignment="1" applyProtection="1">
      <alignment horizontal="center"/>
    </xf>
    <xf numFmtId="179" fontId="0" fillId="0" borderId="5" xfId="0" applyNumberFormat="1" applyBorder="1" applyAlignment="1" applyProtection="1">
      <alignment horizontal="center" vertical="center"/>
      <protection locked="0"/>
    </xf>
    <xf numFmtId="181" fontId="0" fillId="0" borderId="5" xfId="0" applyNumberForma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7" fontId="1" fillId="0" borderId="5" xfId="0" applyNumberFormat="1" applyFont="1" applyBorder="1" applyAlignment="1">
      <alignment horizontal="center"/>
    </xf>
    <xf numFmtId="172" fontId="1" fillId="0" borderId="5" xfId="0" applyNumberFormat="1" applyFont="1" applyBorder="1" applyAlignment="1">
      <alignment horizontal="center"/>
    </xf>
    <xf numFmtId="172" fontId="1" fillId="0" borderId="7" xfId="0" applyNumberFormat="1" applyFont="1" applyBorder="1" applyAlignment="1">
      <alignment horizontal="center"/>
    </xf>
    <xf numFmtId="0" fontId="4" fillId="0" borderId="0" xfId="2"/>
    <xf numFmtId="0" fontId="4" fillId="0" borderId="0" xfId="2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left" wrapText="1"/>
    </xf>
    <xf numFmtId="179" fontId="1" fillId="0" borderId="5" xfId="0" applyNumberFormat="1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9F1FF"/>
      <color rgb="FF47C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1089707</xdr:colOff>
      <xdr:row>5</xdr:row>
      <xdr:rowOff>14654</xdr:rowOff>
    </xdr:from>
    <xdr:to>
      <xdr:col>6</xdr:col>
      <xdr:colOff>1327447</xdr:colOff>
      <xdr:row>6</xdr:row>
      <xdr:rowOff>24912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1245" y="974481"/>
          <a:ext cx="237740" cy="200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1121020</xdr:colOff>
      <xdr:row>5</xdr:row>
      <xdr:rowOff>7327</xdr:rowOff>
    </xdr:from>
    <xdr:to>
      <xdr:col>9</xdr:col>
      <xdr:colOff>1358760</xdr:colOff>
      <xdr:row>6</xdr:row>
      <xdr:rowOff>17585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3039" y="967154"/>
          <a:ext cx="237740" cy="200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1025770</xdr:colOff>
      <xdr:row>23</xdr:row>
      <xdr:rowOff>7327</xdr:rowOff>
    </xdr:from>
    <xdr:to>
      <xdr:col>9</xdr:col>
      <xdr:colOff>1263510</xdr:colOff>
      <xdr:row>24</xdr:row>
      <xdr:rowOff>17585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789" y="4418135"/>
          <a:ext cx="237740" cy="200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981808</xdr:colOff>
      <xdr:row>23</xdr:row>
      <xdr:rowOff>7327</xdr:rowOff>
    </xdr:from>
    <xdr:to>
      <xdr:col>6</xdr:col>
      <xdr:colOff>1219548</xdr:colOff>
      <xdr:row>24</xdr:row>
      <xdr:rowOff>17585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3346" y="4418135"/>
          <a:ext cx="237740" cy="200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668934</xdr:colOff>
      <xdr:row>18</xdr:row>
      <xdr:rowOff>138854</xdr:rowOff>
    </xdr:from>
    <xdr:to>
      <xdr:col>4</xdr:col>
      <xdr:colOff>1091075</xdr:colOff>
      <xdr:row>20</xdr:row>
      <xdr:rowOff>66262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3564" y="3600984"/>
          <a:ext cx="422141" cy="30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677217</xdr:colOff>
      <xdr:row>20</xdr:row>
      <xdr:rowOff>138854</xdr:rowOff>
    </xdr:from>
    <xdr:to>
      <xdr:col>4</xdr:col>
      <xdr:colOff>1110694</xdr:colOff>
      <xdr:row>22</xdr:row>
      <xdr:rowOff>74544</xdr:rowOff>
    </xdr:to>
    <xdr:pic>
      <xdr:nvPicPr>
        <xdr:cNvPr id="8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1847" y="3981984"/>
          <a:ext cx="433477" cy="316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280147</xdr:colOff>
      <xdr:row>18</xdr:row>
      <xdr:rowOff>161740</xdr:rowOff>
    </xdr:from>
    <xdr:to>
      <xdr:col>1</xdr:col>
      <xdr:colOff>986117</xdr:colOff>
      <xdr:row>29</xdr:row>
      <xdr:rowOff>16063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3635564"/>
          <a:ext cx="1949823" cy="1949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lay.google.com/store/apps/details?id=com.app.dalvicstudios.uvieap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="85" zoomScaleNormal="85" workbookViewId="0">
      <selection activeCell="G20" sqref="G20"/>
    </sheetView>
  </sheetViews>
  <sheetFormatPr baseColWidth="10" defaultRowHeight="15" x14ac:dyDescent="0.25"/>
  <cols>
    <col min="1" max="1" width="18.5703125" customWidth="1"/>
    <col min="2" max="2" width="19.7109375" style="2" customWidth="1"/>
    <col min="3" max="3" width="4.7109375" customWidth="1"/>
    <col min="4" max="4" width="23.140625" customWidth="1"/>
    <col min="5" max="5" width="19.140625" style="1" customWidth="1"/>
    <col min="6" max="6" width="5.28515625" customWidth="1"/>
    <col min="7" max="7" width="28" customWidth="1"/>
    <col min="8" max="8" width="15.28515625" style="4" customWidth="1"/>
    <col min="9" max="9" width="5.5703125" customWidth="1"/>
    <col min="10" max="10" width="27.42578125" customWidth="1"/>
    <col min="11" max="11" width="15.42578125" style="4" customWidth="1"/>
  </cols>
  <sheetData>
    <row r="1" spans="1:11" ht="15.75" thickBot="1" x14ac:dyDescent="0.3">
      <c r="A1" s="74" t="s">
        <v>20</v>
      </c>
      <c r="B1" s="75"/>
      <c r="D1" s="76" t="s">
        <v>9</v>
      </c>
      <c r="E1" s="77"/>
      <c r="G1" s="76" t="s">
        <v>51</v>
      </c>
      <c r="H1" s="77"/>
      <c r="J1" s="76" t="s">
        <v>31</v>
      </c>
      <c r="K1" s="77"/>
    </row>
    <row r="2" spans="1:11" x14ac:dyDescent="0.25">
      <c r="A2" s="33"/>
      <c r="B2" s="34"/>
      <c r="D2" s="33"/>
      <c r="E2" s="40"/>
      <c r="G2" s="33"/>
      <c r="H2" s="34"/>
      <c r="J2" s="33"/>
      <c r="K2" s="34"/>
    </row>
    <row r="3" spans="1:11" x14ac:dyDescent="0.25">
      <c r="A3" s="33" t="s">
        <v>8</v>
      </c>
      <c r="B3" s="35">
        <v>150</v>
      </c>
      <c r="D3" s="33" t="s">
        <v>10</v>
      </c>
      <c r="E3" s="41">
        <v>150</v>
      </c>
      <c r="G3" s="33" t="s">
        <v>30</v>
      </c>
      <c r="H3" s="66">
        <v>200</v>
      </c>
      <c r="J3" s="33" t="s">
        <v>30</v>
      </c>
      <c r="K3" s="66">
        <v>80</v>
      </c>
    </row>
    <row r="4" spans="1:11" x14ac:dyDescent="0.25">
      <c r="A4" s="33" t="s">
        <v>1</v>
      </c>
      <c r="B4" s="36">
        <v>440</v>
      </c>
      <c r="D4" s="33" t="s">
        <v>11</v>
      </c>
      <c r="E4" s="42">
        <v>33</v>
      </c>
      <c r="G4" s="45" t="s">
        <v>52</v>
      </c>
      <c r="H4" s="47">
        <v>70</v>
      </c>
      <c r="J4" s="45" t="s">
        <v>52</v>
      </c>
      <c r="K4" s="47">
        <v>70</v>
      </c>
    </row>
    <row r="5" spans="1:11" x14ac:dyDescent="0.25">
      <c r="A5" s="33" t="s">
        <v>2</v>
      </c>
      <c r="B5" s="37">
        <v>0.9</v>
      </c>
      <c r="D5" s="33" t="s">
        <v>12</v>
      </c>
      <c r="E5" s="43">
        <v>440</v>
      </c>
      <c r="G5" s="33" t="s">
        <v>1</v>
      </c>
      <c r="H5" s="48">
        <v>220</v>
      </c>
      <c r="J5" s="33" t="s">
        <v>1</v>
      </c>
      <c r="K5" s="48">
        <v>220</v>
      </c>
    </row>
    <row r="6" spans="1:11" x14ac:dyDescent="0.25">
      <c r="A6" s="33" t="s">
        <v>3</v>
      </c>
      <c r="B6" s="38">
        <v>0.93</v>
      </c>
      <c r="D6" s="50" t="s">
        <v>13</v>
      </c>
      <c r="E6" s="51" t="s">
        <v>7</v>
      </c>
      <c r="G6" s="33" t="s">
        <v>34</v>
      </c>
      <c r="H6" s="37">
        <v>1.72E-2</v>
      </c>
      <c r="J6" s="33" t="s">
        <v>29</v>
      </c>
      <c r="K6" s="37">
        <v>2.8199999999999999E-2</v>
      </c>
    </row>
    <row r="7" spans="1:11" x14ac:dyDescent="0.25">
      <c r="A7" s="50" t="s">
        <v>0</v>
      </c>
      <c r="B7" s="51" t="s">
        <v>7</v>
      </c>
      <c r="D7" s="33"/>
      <c r="E7" s="40"/>
      <c r="G7" s="33" t="s">
        <v>53</v>
      </c>
      <c r="H7" s="65">
        <v>67.430000000000007</v>
      </c>
      <c r="J7" s="33" t="s">
        <v>54</v>
      </c>
      <c r="K7" s="49">
        <v>0.05</v>
      </c>
    </row>
    <row r="8" spans="1:11" x14ac:dyDescent="0.25">
      <c r="A8" s="33"/>
      <c r="B8" s="34"/>
      <c r="D8" s="33"/>
      <c r="E8" s="40"/>
      <c r="G8" s="50" t="s">
        <v>13</v>
      </c>
      <c r="H8" s="51" t="s">
        <v>7</v>
      </c>
      <c r="J8" s="50" t="s">
        <v>13</v>
      </c>
      <c r="K8" s="51" t="s">
        <v>7</v>
      </c>
    </row>
    <row r="9" spans="1:11" x14ac:dyDescent="0.25">
      <c r="A9" s="78" t="s">
        <v>33</v>
      </c>
      <c r="B9" s="79"/>
      <c r="D9" s="78" t="s">
        <v>33</v>
      </c>
      <c r="E9" s="79"/>
      <c r="G9" s="33"/>
      <c r="H9" s="34"/>
      <c r="J9" s="33"/>
      <c r="K9" s="34"/>
    </row>
    <row r="10" spans="1:11" ht="15" customHeight="1" x14ac:dyDescent="0.25">
      <c r="A10" s="33" t="s">
        <v>4</v>
      </c>
      <c r="B10" s="56">
        <f>B3*0.746</f>
        <v>111.9</v>
      </c>
      <c r="D10" s="33" t="s">
        <v>14</v>
      </c>
      <c r="E10" s="68">
        <f>E3*0.9</f>
        <v>135</v>
      </c>
      <c r="G10" s="78" t="s">
        <v>33</v>
      </c>
      <c r="H10" s="79"/>
      <c r="J10" s="78" t="s">
        <v>33</v>
      </c>
      <c r="K10" s="79"/>
    </row>
    <row r="11" spans="1:11" x14ac:dyDescent="0.25">
      <c r="A11" s="33" t="s">
        <v>5</v>
      </c>
      <c r="B11" s="53">
        <f>IF(B7="Monofásico",(B10*1000)/(B4*B5*B6),(B10*1000)/(1.732*B4*B5*B6))</f>
        <v>175.43008118885342</v>
      </c>
      <c r="D11" s="33" t="s">
        <v>15</v>
      </c>
      <c r="E11" s="69">
        <f>IF(E6="Monofásico",E3/(E4),E3/(1.732*E4))</f>
        <v>2.624396388830569</v>
      </c>
      <c r="G11" s="33" t="s">
        <v>55</v>
      </c>
      <c r="H11" s="54">
        <f>IF(H8="Monofásico",(2*H6*H4*H3)/H7,(1.732*H6*H4*H3)/H7)</f>
        <v>6.1851638736467445</v>
      </c>
      <c r="J11" s="80" t="s">
        <v>56</v>
      </c>
      <c r="K11" s="81">
        <f>IF(K8="Monofásico",(2*K6*K4*1.25*K3)/(K7*K5),(1.732*K6*K4*1.25*K3)/(K7*K5))</f>
        <v>31.081527272727275</v>
      </c>
    </row>
    <row r="12" spans="1:11" x14ac:dyDescent="0.25">
      <c r="A12" s="33" t="s">
        <v>6</v>
      </c>
      <c r="B12" s="57">
        <f>ROUNDUP(B11*1.15,0)</f>
        <v>202</v>
      </c>
      <c r="D12" s="33" t="s">
        <v>19</v>
      </c>
      <c r="E12" s="70">
        <f>ROUNDUP(E11*1.25,0)</f>
        <v>4</v>
      </c>
      <c r="G12" s="33" t="s">
        <v>57</v>
      </c>
      <c r="H12" s="55">
        <f>(H11)/H5</f>
        <v>2.8114381243848838E-2</v>
      </c>
      <c r="J12" s="80"/>
      <c r="K12" s="81"/>
    </row>
    <row r="13" spans="1:11" x14ac:dyDescent="0.25">
      <c r="A13" s="33"/>
      <c r="B13" s="34"/>
      <c r="D13" s="33" t="s">
        <v>16</v>
      </c>
      <c r="E13" s="70">
        <f>ROUNDUP(E11*3,0)</f>
        <v>8</v>
      </c>
      <c r="G13" s="33"/>
      <c r="H13" s="34"/>
      <c r="J13" s="33"/>
      <c r="K13" s="34"/>
    </row>
    <row r="14" spans="1:11" x14ac:dyDescent="0.25">
      <c r="A14" s="33"/>
      <c r="B14" s="34"/>
      <c r="D14" s="33"/>
      <c r="E14" s="67"/>
      <c r="G14" s="33"/>
      <c r="H14" s="34"/>
      <c r="J14" s="33"/>
      <c r="K14" s="34"/>
    </row>
    <row r="15" spans="1:11" x14ac:dyDescent="0.25">
      <c r="A15" s="33"/>
      <c r="B15" s="34"/>
      <c r="D15" s="33" t="s">
        <v>17</v>
      </c>
      <c r="E15" s="69">
        <f>IF(E6="Monofásico",(E3*1000)/(E5),(E3*1000)/(1.732*E5))</f>
        <v>196.82972916229267</v>
      </c>
      <c r="G15" s="33"/>
      <c r="H15" s="34"/>
      <c r="J15" s="33"/>
      <c r="K15" s="34"/>
    </row>
    <row r="16" spans="1:11" ht="15.75" thickBot="1" x14ac:dyDescent="0.3">
      <c r="A16" s="39"/>
      <c r="B16" s="44"/>
      <c r="D16" s="39" t="s">
        <v>18</v>
      </c>
      <c r="E16" s="71">
        <f>ROUNDUP(E15*1.25,-2)</f>
        <v>300</v>
      </c>
      <c r="G16" s="39"/>
      <c r="H16" s="44"/>
      <c r="J16" s="39"/>
      <c r="K16" s="44"/>
    </row>
    <row r="17" spans="1:11" ht="15.75" thickBot="1" x14ac:dyDescent="0.3"/>
    <row r="18" spans="1:11" ht="15.75" thickBot="1" x14ac:dyDescent="0.3">
      <c r="A18" s="73" t="s">
        <v>60</v>
      </c>
      <c r="B18" s="73"/>
      <c r="D18" s="82" t="s">
        <v>35</v>
      </c>
      <c r="E18" s="83"/>
      <c r="G18" s="76" t="s">
        <v>51</v>
      </c>
      <c r="H18" s="77"/>
      <c r="J18" s="76" t="s">
        <v>31</v>
      </c>
      <c r="K18" s="77"/>
    </row>
    <row r="19" spans="1:11" x14ac:dyDescent="0.25">
      <c r="D19" s="58"/>
      <c r="E19" s="59"/>
      <c r="G19" s="33"/>
      <c r="H19" s="34"/>
      <c r="J19" s="33"/>
      <c r="K19" s="34"/>
    </row>
    <row r="20" spans="1:11" x14ac:dyDescent="0.25">
      <c r="D20" s="58" t="s">
        <v>36</v>
      </c>
      <c r="E20" s="60">
        <v>1.72E-2</v>
      </c>
      <c r="G20" s="33" t="s">
        <v>30</v>
      </c>
      <c r="H20" s="66">
        <v>1000</v>
      </c>
      <c r="J20" s="33" t="s">
        <v>30</v>
      </c>
      <c r="K20" s="66">
        <v>200</v>
      </c>
    </row>
    <row r="21" spans="1:11" x14ac:dyDescent="0.25">
      <c r="D21" s="58"/>
      <c r="E21" s="60"/>
      <c r="G21" s="45" t="s">
        <v>32</v>
      </c>
      <c r="H21" s="52">
        <v>10000</v>
      </c>
      <c r="J21" s="45" t="s">
        <v>32</v>
      </c>
      <c r="K21" s="52">
        <v>120000</v>
      </c>
    </row>
    <row r="22" spans="1:11" s="3" customFormat="1" x14ac:dyDescent="0.25">
      <c r="B22" s="4"/>
      <c r="D22" s="58" t="s">
        <v>37</v>
      </c>
      <c r="E22" s="60">
        <v>2.8199999999999999E-2</v>
      </c>
      <c r="G22" s="45" t="s">
        <v>2</v>
      </c>
      <c r="H22" s="37">
        <v>0.91</v>
      </c>
      <c r="J22" s="45" t="s">
        <v>2</v>
      </c>
      <c r="K22" s="37">
        <v>0.91</v>
      </c>
    </row>
    <row r="23" spans="1:11" x14ac:dyDescent="0.25">
      <c r="D23" s="58"/>
      <c r="E23" s="59"/>
      <c r="G23" s="33" t="s">
        <v>1</v>
      </c>
      <c r="H23" s="48">
        <v>440</v>
      </c>
      <c r="J23" s="33" t="s">
        <v>1</v>
      </c>
      <c r="K23" s="48">
        <v>440</v>
      </c>
    </row>
    <row r="24" spans="1:11" x14ac:dyDescent="0.25">
      <c r="D24" s="84" t="s">
        <v>58</v>
      </c>
      <c r="E24" s="85"/>
      <c r="G24" s="33" t="s">
        <v>29</v>
      </c>
      <c r="H24" s="37">
        <v>2.8199999999999999E-2</v>
      </c>
      <c r="J24" s="33" t="s">
        <v>29</v>
      </c>
      <c r="K24" s="37">
        <v>1.72E-2</v>
      </c>
    </row>
    <row r="25" spans="1:11" x14ac:dyDescent="0.25">
      <c r="D25" s="61" t="s">
        <v>38</v>
      </c>
      <c r="E25" s="62">
        <v>1.31</v>
      </c>
      <c r="G25" s="33" t="s">
        <v>53</v>
      </c>
      <c r="H25" s="65">
        <v>33.6</v>
      </c>
      <c r="J25" s="33" t="s">
        <v>54</v>
      </c>
      <c r="K25" s="49">
        <v>0.05</v>
      </c>
    </row>
    <row r="26" spans="1:11" x14ac:dyDescent="0.25">
      <c r="A26" s="72"/>
      <c r="D26" s="61" t="s">
        <v>39</v>
      </c>
      <c r="E26" s="62">
        <v>2.08</v>
      </c>
      <c r="G26" s="50" t="s">
        <v>13</v>
      </c>
      <c r="H26" s="51" t="s">
        <v>7</v>
      </c>
      <c r="J26" s="50" t="s">
        <v>13</v>
      </c>
      <c r="K26" s="51" t="s">
        <v>50</v>
      </c>
    </row>
    <row r="27" spans="1:11" s="3" customFormat="1" x14ac:dyDescent="0.25">
      <c r="B27" s="4"/>
      <c r="D27" s="61" t="s">
        <v>40</v>
      </c>
      <c r="E27" s="62">
        <v>3.31</v>
      </c>
      <c r="G27" s="33"/>
      <c r="H27" s="46"/>
      <c r="J27" s="33"/>
      <c r="K27" s="46"/>
    </row>
    <row r="28" spans="1:11" x14ac:dyDescent="0.25">
      <c r="D28" s="61" t="s">
        <v>41</v>
      </c>
      <c r="E28" s="62">
        <v>5.26</v>
      </c>
      <c r="G28" s="78" t="s">
        <v>33</v>
      </c>
      <c r="H28" s="79"/>
      <c r="J28" s="78" t="s">
        <v>33</v>
      </c>
      <c r="K28" s="79"/>
    </row>
    <row r="29" spans="1:11" ht="15" customHeight="1" x14ac:dyDescent="0.25">
      <c r="D29" s="61" t="s">
        <v>42</v>
      </c>
      <c r="E29" s="62">
        <v>8.3699999999999992</v>
      </c>
      <c r="G29" s="33" t="s">
        <v>52</v>
      </c>
      <c r="H29" s="53">
        <f>IF(H26="Monofásico",H21/(H22*H23),H21/(1.732*H22*H23))</f>
        <v>14.41976037818994</v>
      </c>
      <c r="J29" s="33" t="s">
        <v>52</v>
      </c>
      <c r="K29" s="53">
        <f>IF(K26="Monofásico",K21/(K22*K23),K21/(1.732*K22*K23))</f>
        <v>299.70029970029969</v>
      </c>
    </row>
    <row r="30" spans="1:11" x14ac:dyDescent="0.25">
      <c r="D30" s="61" t="s">
        <v>43</v>
      </c>
      <c r="E30" s="62">
        <v>13.3</v>
      </c>
      <c r="G30" s="33" t="s">
        <v>55</v>
      </c>
      <c r="H30" s="54">
        <f>IF(H26="Monofásico",(2*H24*H29*H20)/H25,(1.732*H24*H29*H20)/H25)</f>
        <v>20.96118167546739</v>
      </c>
      <c r="J30" s="80" t="s">
        <v>56</v>
      </c>
      <c r="K30" s="81">
        <f>IF(K26="Monofásico",(2*K24*K29*1.25*K20)/(K25*K23),(1.732*K24*K29*1.25*K20)/(K25*K23))</f>
        <v>117.15557170102625</v>
      </c>
    </row>
    <row r="31" spans="1:11" x14ac:dyDescent="0.25">
      <c r="D31" s="61" t="s">
        <v>44</v>
      </c>
      <c r="E31" s="62">
        <v>21.2</v>
      </c>
      <c r="G31" s="33" t="s">
        <v>57</v>
      </c>
      <c r="H31" s="55">
        <f>(H30)/H23</f>
        <v>4.7639049262425889E-2</v>
      </c>
      <c r="J31" s="80"/>
      <c r="K31" s="81"/>
    </row>
    <row r="32" spans="1:11" x14ac:dyDescent="0.25">
      <c r="D32" s="61" t="s">
        <v>45</v>
      </c>
      <c r="E32" s="62">
        <v>33.6</v>
      </c>
      <c r="G32" s="33"/>
      <c r="H32" s="34"/>
      <c r="J32" s="33"/>
      <c r="K32" s="34"/>
    </row>
    <row r="33" spans="4:11" ht="15.75" thickBot="1" x14ac:dyDescent="0.3">
      <c r="D33" s="61" t="s">
        <v>46</v>
      </c>
      <c r="E33" s="62">
        <v>53.49</v>
      </c>
      <c r="G33" s="39"/>
      <c r="H33" s="44"/>
      <c r="J33" s="39"/>
      <c r="K33" s="44"/>
    </row>
    <row r="34" spans="4:11" x14ac:dyDescent="0.25">
      <c r="D34" s="61" t="s">
        <v>47</v>
      </c>
      <c r="E34" s="62">
        <v>67.430000000000007</v>
      </c>
      <c r="J34" s="86" t="s">
        <v>59</v>
      </c>
      <c r="K34" s="86"/>
    </row>
    <row r="35" spans="4:11" x14ac:dyDescent="0.25">
      <c r="D35" s="61" t="s">
        <v>48</v>
      </c>
      <c r="E35" s="62">
        <v>85.01</v>
      </c>
      <c r="J35" s="87"/>
      <c r="K35" s="87"/>
    </row>
    <row r="36" spans="4:11" x14ac:dyDescent="0.25">
      <c r="D36" s="61" t="s">
        <v>49</v>
      </c>
      <c r="E36" s="62">
        <v>107.2</v>
      </c>
      <c r="J36" s="87"/>
      <c r="K36" s="87"/>
    </row>
    <row r="37" spans="4:11" ht="15.75" thickBot="1" x14ac:dyDescent="0.3">
      <c r="D37" s="63"/>
      <c r="E37" s="64"/>
      <c r="J37" s="87"/>
      <c r="K37" s="87"/>
    </row>
  </sheetData>
  <sheetProtection algorithmName="SHA-512" hashValue="zEKuYJjE7qtWUBLnOQl9N3TqKJK6XdSmA9tQCdEXu8Dzh0tyS+HP2dVOXLAxaPpeAYkEaQkELt4wlH2d2Qi8sA==" saltValue="5eytxZjlzpUv6Gss+UzNCg==" spinCount="100000" sheet="1" objects="1" scenarios="1"/>
  <mergeCells count="20">
    <mergeCell ref="D24:E24"/>
    <mergeCell ref="J34:K37"/>
    <mergeCell ref="J18:K18"/>
    <mergeCell ref="G18:H18"/>
    <mergeCell ref="G28:H28"/>
    <mergeCell ref="J28:K28"/>
    <mergeCell ref="J11:J12"/>
    <mergeCell ref="K11:K12"/>
    <mergeCell ref="J30:J31"/>
    <mergeCell ref="K30:K31"/>
    <mergeCell ref="A18:B18"/>
    <mergeCell ref="A1:B1"/>
    <mergeCell ref="D1:E1"/>
    <mergeCell ref="G1:H1"/>
    <mergeCell ref="J1:K1"/>
    <mergeCell ref="A9:B9"/>
    <mergeCell ref="D9:E9"/>
    <mergeCell ref="G10:H10"/>
    <mergeCell ref="J10:K10"/>
    <mergeCell ref="D18:E18"/>
  </mergeCells>
  <dataValidations count="1">
    <dataValidation type="list" allowBlank="1" showInputMessage="1" showErrorMessage="1" sqref="E6 B7 H8 K8 H26 K26">
      <formula1>"Monofásico,Trifásico"</formula1>
    </dataValidation>
  </dataValidations>
  <hyperlinks>
    <hyperlink ref="A18:B18" r:id="rId1" display="App Calculos eélctricos Nom 2012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4"/>
  <sheetViews>
    <sheetView workbookViewId="0">
      <selection activeCell="B44" sqref="B44"/>
    </sheetView>
  </sheetViews>
  <sheetFormatPr baseColWidth="10" defaultRowHeight="20.100000000000001" customHeight="1" x14ac:dyDescent="0.25"/>
  <cols>
    <col min="2" max="11" width="13.7109375" customWidth="1"/>
  </cols>
  <sheetData>
    <row r="2" spans="1:11" ht="20.100000000000001" customHeight="1" x14ac:dyDescent="0.25">
      <c r="A2" s="4"/>
      <c r="B2" s="88" t="s">
        <v>24</v>
      </c>
      <c r="C2" s="88"/>
      <c r="D2" s="88"/>
      <c r="E2" s="88"/>
      <c r="F2" s="88"/>
      <c r="G2" s="88"/>
      <c r="H2" s="88"/>
      <c r="I2" s="88"/>
      <c r="J2" s="88"/>
      <c r="K2" s="88"/>
    </row>
    <row r="3" spans="1:11" ht="20.100000000000001" customHeight="1" x14ac:dyDescent="0.25">
      <c r="A3" s="3"/>
      <c r="B3" s="28" t="s">
        <v>21</v>
      </c>
      <c r="C3" s="30">
        <v>0.88</v>
      </c>
      <c r="D3" s="29"/>
      <c r="E3" s="28" t="s">
        <v>22</v>
      </c>
      <c r="F3" s="30">
        <v>0.91</v>
      </c>
      <c r="G3" s="4"/>
      <c r="H3" s="4"/>
      <c r="I3" s="3"/>
      <c r="J3" s="3"/>
      <c r="K3" s="3"/>
    </row>
    <row r="4" spans="1:11" ht="20.100000000000001" customHeight="1" x14ac:dyDescent="0.25">
      <c r="A4" s="3"/>
      <c r="B4" s="8" t="s">
        <v>23</v>
      </c>
      <c r="C4" s="9" t="s">
        <v>8</v>
      </c>
      <c r="D4" s="10">
        <v>110</v>
      </c>
      <c r="E4" s="10">
        <v>127</v>
      </c>
      <c r="F4" s="11">
        <v>220</v>
      </c>
      <c r="G4" s="11">
        <v>240</v>
      </c>
      <c r="H4" s="11">
        <v>440</v>
      </c>
      <c r="I4" s="11">
        <v>460</v>
      </c>
      <c r="J4" s="11">
        <v>530</v>
      </c>
      <c r="K4" s="11">
        <v>2300</v>
      </c>
    </row>
    <row r="5" spans="1:11" ht="20.100000000000001" customHeight="1" x14ac:dyDescent="0.25">
      <c r="A5" s="3"/>
      <c r="B5" s="16">
        <f>0.746*C5</f>
        <v>0.373</v>
      </c>
      <c r="C5" s="17">
        <v>0.5</v>
      </c>
      <c r="D5" s="18">
        <f t="shared" ref="D5:K14" si="0">($B5*1000)/(1.732*D$4*$C$3*$F$3)</f>
        <v>2.4448048277567485</v>
      </c>
      <c r="E5" s="18">
        <f t="shared" si="0"/>
        <v>2.1175474886082077</v>
      </c>
      <c r="F5" s="18">
        <f t="shared" si="0"/>
        <v>1.2224024138783742</v>
      </c>
      <c r="G5" s="18">
        <f t="shared" si="0"/>
        <v>1.1205355460551765</v>
      </c>
      <c r="H5" s="19">
        <f t="shared" si="0"/>
        <v>0.61120120693918711</v>
      </c>
      <c r="I5" s="19">
        <f t="shared" si="0"/>
        <v>0.58462724142009215</v>
      </c>
      <c r="J5" s="19">
        <f t="shared" si="0"/>
        <v>0.50741232274196668</v>
      </c>
      <c r="K5" s="19">
        <f t="shared" si="0"/>
        <v>0.11692544828401842</v>
      </c>
    </row>
    <row r="6" spans="1:11" ht="20.100000000000001" customHeight="1" x14ac:dyDescent="0.25">
      <c r="A6" s="3"/>
      <c r="B6" s="5">
        <f>0.746*C6</f>
        <v>0.5595</v>
      </c>
      <c r="C6" s="13">
        <v>0.75</v>
      </c>
      <c r="D6" s="7">
        <f t="shared" si="0"/>
        <v>3.6672072416351229</v>
      </c>
      <c r="E6" s="7">
        <f t="shared" si="0"/>
        <v>3.1763212329123114</v>
      </c>
      <c r="F6" s="7">
        <f t="shared" si="0"/>
        <v>1.8336036208175615</v>
      </c>
      <c r="G6" s="7">
        <f t="shared" si="0"/>
        <v>1.6808033190827647</v>
      </c>
      <c r="H6" s="15">
        <f t="shared" si="0"/>
        <v>0.91680181040878073</v>
      </c>
      <c r="I6" s="15">
        <f t="shared" si="0"/>
        <v>0.87694086213013822</v>
      </c>
      <c r="J6" s="15">
        <f t="shared" si="0"/>
        <v>0.76111848411295002</v>
      </c>
      <c r="K6" s="15">
        <f t="shared" si="0"/>
        <v>0.17538817242602764</v>
      </c>
    </row>
    <row r="7" spans="1:11" ht="20.100000000000001" customHeight="1" x14ac:dyDescent="0.25">
      <c r="A7" s="3"/>
      <c r="B7" s="16">
        <f t="shared" ref="B7:B22" si="1">0.746*C7</f>
        <v>0.746</v>
      </c>
      <c r="C7" s="17">
        <v>1</v>
      </c>
      <c r="D7" s="18">
        <f t="shared" si="0"/>
        <v>4.8896096555134969</v>
      </c>
      <c r="E7" s="18">
        <f t="shared" si="0"/>
        <v>4.2350949772164155</v>
      </c>
      <c r="F7" s="18">
        <f t="shared" si="0"/>
        <v>2.4448048277567485</v>
      </c>
      <c r="G7" s="18">
        <f t="shared" si="0"/>
        <v>2.2410710921103529</v>
      </c>
      <c r="H7" s="19">
        <f t="shared" si="0"/>
        <v>1.2224024138783742</v>
      </c>
      <c r="I7" s="19">
        <f t="shared" si="0"/>
        <v>1.1692544828401843</v>
      </c>
      <c r="J7" s="19">
        <f t="shared" si="0"/>
        <v>1.0148246454839334</v>
      </c>
      <c r="K7" s="19">
        <f t="shared" si="0"/>
        <v>0.23385089656803684</v>
      </c>
    </row>
    <row r="8" spans="1:11" ht="20.100000000000001" customHeight="1" x14ac:dyDescent="0.25">
      <c r="A8" s="3"/>
      <c r="B8" s="5">
        <f t="shared" si="1"/>
        <v>1.119</v>
      </c>
      <c r="C8" s="12">
        <v>1.5</v>
      </c>
      <c r="D8" s="7">
        <f t="shared" si="0"/>
        <v>7.3344144832702458</v>
      </c>
      <c r="E8" s="7">
        <f t="shared" si="0"/>
        <v>6.3526424658246228</v>
      </c>
      <c r="F8" s="7">
        <f t="shared" si="0"/>
        <v>3.6672072416351229</v>
      </c>
      <c r="G8" s="7">
        <f t="shared" si="0"/>
        <v>3.3616066381655294</v>
      </c>
      <c r="H8" s="15">
        <f t="shared" si="0"/>
        <v>1.8336036208175615</v>
      </c>
      <c r="I8" s="15">
        <f t="shared" si="0"/>
        <v>1.7538817242602764</v>
      </c>
      <c r="J8" s="15">
        <f t="shared" si="0"/>
        <v>1.5222369682259</v>
      </c>
      <c r="K8" s="15">
        <f t="shared" si="0"/>
        <v>0.35077634485205528</v>
      </c>
    </row>
    <row r="9" spans="1:11" ht="20.100000000000001" customHeight="1" x14ac:dyDescent="0.25">
      <c r="A9" s="3"/>
      <c r="B9" s="16">
        <f t="shared" si="1"/>
        <v>1.492</v>
      </c>
      <c r="C9" s="20">
        <v>2</v>
      </c>
      <c r="D9" s="18">
        <f t="shared" si="0"/>
        <v>9.7792193110269938</v>
      </c>
      <c r="E9" s="18">
        <f t="shared" si="0"/>
        <v>8.470189954432831</v>
      </c>
      <c r="F9" s="18">
        <f t="shared" si="0"/>
        <v>4.8896096555134969</v>
      </c>
      <c r="G9" s="18">
        <f t="shared" si="0"/>
        <v>4.4821421842207059</v>
      </c>
      <c r="H9" s="19">
        <f t="shared" si="0"/>
        <v>2.4448048277567485</v>
      </c>
      <c r="I9" s="19">
        <f t="shared" si="0"/>
        <v>2.3385089656803686</v>
      </c>
      <c r="J9" s="19">
        <f t="shared" si="0"/>
        <v>2.0296492909678667</v>
      </c>
      <c r="K9" s="19">
        <f t="shared" si="0"/>
        <v>0.46770179313607368</v>
      </c>
    </row>
    <row r="10" spans="1:11" ht="20.100000000000001" customHeight="1" x14ac:dyDescent="0.25">
      <c r="A10" s="3"/>
      <c r="B10" s="5">
        <f t="shared" si="1"/>
        <v>3.73</v>
      </c>
      <c r="C10" s="14">
        <v>5</v>
      </c>
      <c r="D10" s="7">
        <f t="shared" si="0"/>
        <v>24.448048277567487</v>
      </c>
      <c r="E10" s="7">
        <f t="shared" si="0"/>
        <v>21.175474886082075</v>
      </c>
      <c r="F10" s="7">
        <f t="shared" si="0"/>
        <v>12.224024138783744</v>
      </c>
      <c r="G10" s="7">
        <f t="shared" si="0"/>
        <v>11.205355460551765</v>
      </c>
      <c r="H10" s="15">
        <f t="shared" si="0"/>
        <v>6.1120120693918718</v>
      </c>
      <c r="I10" s="15">
        <f t="shared" si="0"/>
        <v>5.8462724142009215</v>
      </c>
      <c r="J10" s="15">
        <f t="shared" si="0"/>
        <v>5.0741232274196673</v>
      </c>
      <c r="K10" s="15">
        <f t="shared" si="0"/>
        <v>1.1692544828401843</v>
      </c>
    </row>
    <row r="11" spans="1:11" ht="20.100000000000001" customHeight="1" x14ac:dyDescent="0.25">
      <c r="A11" s="3"/>
      <c r="B11" s="16">
        <f t="shared" si="1"/>
        <v>7.46</v>
      </c>
      <c r="C11" s="20">
        <v>10</v>
      </c>
      <c r="D11" s="18">
        <f t="shared" si="0"/>
        <v>48.896096555134974</v>
      </c>
      <c r="E11" s="18">
        <f t="shared" si="0"/>
        <v>42.350949772164149</v>
      </c>
      <c r="F11" s="18">
        <f t="shared" si="0"/>
        <v>24.448048277567487</v>
      </c>
      <c r="G11" s="18">
        <f t="shared" si="0"/>
        <v>22.410710921103529</v>
      </c>
      <c r="H11" s="18">
        <f t="shared" si="0"/>
        <v>12.224024138783744</v>
      </c>
      <c r="I11" s="18">
        <f t="shared" si="0"/>
        <v>11.692544828401843</v>
      </c>
      <c r="J11" s="18">
        <f t="shared" si="0"/>
        <v>10.148246454839335</v>
      </c>
      <c r="K11" s="19">
        <f t="shared" si="0"/>
        <v>2.3385089656803686</v>
      </c>
    </row>
    <row r="12" spans="1:11" ht="20.100000000000001" customHeight="1" x14ac:dyDescent="0.25">
      <c r="A12" s="3"/>
      <c r="B12" s="5">
        <f t="shared" si="1"/>
        <v>18.649999999999999</v>
      </c>
      <c r="C12" s="14">
        <v>25</v>
      </c>
      <c r="D12" s="7">
        <f t="shared" si="0"/>
        <v>122.24024138783743</v>
      </c>
      <c r="E12" s="7">
        <f t="shared" si="0"/>
        <v>105.87737443041038</v>
      </c>
      <c r="F12" s="7">
        <f t="shared" si="0"/>
        <v>61.120120693918714</v>
      </c>
      <c r="G12" s="7">
        <f t="shared" si="0"/>
        <v>56.026777302758823</v>
      </c>
      <c r="H12" s="7">
        <f t="shared" si="0"/>
        <v>30.560060346959357</v>
      </c>
      <c r="I12" s="7">
        <f t="shared" si="0"/>
        <v>29.231362071004607</v>
      </c>
      <c r="J12" s="7">
        <f t="shared" si="0"/>
        <v>25.370616137098335</v>
      </c>
      <c r="K12" s="15">
        <f t="shared" si="0"/>
        <v>5.8462724142009215</v>
      </c>
    </row>
    <row r="13" spans="1:11" ht="20.100000000000001" customHeight="1" x14ac:dyDescent="0.25">
      <c r="A13" s="3"/>
      <c r="B13" s="21">
        <f t="shared" si="1"/>
        <v>37.299999999999997</v>
      </c>
      <c r="C13" s="20">
        <v>50</v>
      </c>
      <c r="D13" s="18">
        <f t="shared" si="0"/>
        <v>244.48048277567486</v>
      </c>
      <c r="E13" s="18">
        <f t="shared" si="0"/>
        <v>211.75474886082077</v>
      </c>
      <c r="F13" s="18">
        <f t="shared" si="0"/>
        <v>122.24024138783743</v>
      </c>
      <c r="G13" s="18">
        <f t="shared" si="0"/>
        <v>112.05355460551765</v>
      </c>
      <c r="H13" s="18">
        <f t="shared" si="0"/>
        <v>61.120120693918714</v>
      </c>
      <c r="I13" s="18">
        <f t="shared" si="0"/>
        <v>58.462724142009215</v>
      </c>
      <c r="J13" s="18">
        <f t="shared" si="0"/>
        <v>50.741232274196669</v>
      </c>
      <c r="K13" s="18">
        <f t="shared" si="0"/>
        <v>11.692544828401843</v>
      </c>
    </row>
    <row r="14" spans="1:11" ht="20.100000000000001" customHeight="1" x14ac:dyDescent="0.25">
      <c r="A14" s="3"/>
      <c r="B14" s="6">
        <f t="shared" si="1"/>
        <v>74.599999999999994</v>
      </c>
      <c r="C14" s="14">
        <v>100</v>
      </c>
      <c r="D14" s="7">
        <f t="shared" si="0"/>
        <v>488.96096555134972</v>
      </c>
      <c r="E14" s="7">
        <f t="shared" si="0"/>
        <v>423.50949772164154</v>
      </c>
      <c r="F14" s="7">
        <f t="shared" si="0"/>
        <v>244.48048277567486</v>
      </c>
      <c r="G14" s="7">
        <f t="shared" si="0"/>
        <v>224.10710921103529</v>
      </c>
      <c r="H14" s="7">
        <f t="shared" si="0"/>
        <v>122.24024138783743</v>
      </c>
      <c r="I14" s="7">
        <f t="shared" si="0"/>
        <v>116.92544828401843</v>
      </c>
      <c r="J14" s="7">
        <f t="shared" si="0"/>
        <v>101.48246454839334</v>
      </c>
      <c r="K14" s="7">
        <f t="shared" si="0"/>
        <v>23.385089656803686</v>
      </c>
    </row>
    <row r="15" spans="1:11" ht="20.100000000000001" customHeight="1" x14ac:dyDescent="0.25">
      <c r="A15" s="3"/>
      <c r="B15" s="21">
        <f t="shared" si="1"/>
        <v>130.55000000000001</v>
      </c>
      <c r="C15" s="20">
        <v>175</v>
      </c>
      <c r="D15" s="18">
        <f t="shared" ref="D15:K22" si="2">($B15*1000)/(1.732*D$4*$C$3*$F$3)</f>
        <v>855.68168971486216</v>
      </c>
      <c r="E15" s="18">
        <f t="shared" si="2"/>
        <v>741.14162101287275</v>
      </c>
      <c r="F15" s="18">
        <f t="shared" si="2"/>
        <v>427.84084485743108</v>
      </c>
      <c r="G15" s="18">
        <f t="shared" si="2"/>
        <v>392.18744111931181</v>
      </c>
      <c r="H15" s="18">
        <f t="shared" si="2"/>
        <v>213.92042242871554</v>
      </c>
      <c r="I15" s="18">
        <f t="shared" si="2"/>
        <v>204.61953449703228</v>
      </c>
      <c r="J15" s="18">
        <f t="shared" si="2"/>
        <v>177.59431295968835</v>
      </c>
      <c r="K15" s="18">
        <f t="shared" si="2"/>
        <v>40.923906899406454</v>
      </c>
    </row>
    <row r="16" spans="1:11" ht="20.100000000000001" customHeight="1" x14ac:dyDescent="0.25">
      <c r="A16" s="3"/>
      <c r="B16" s="6">
        <f t="shared" si="1"/>
        <v>111.9</v>
      </c>
      <c r="C16" s="14">
        <v>150</v>
      </c>
      <c r="D16" s="7">
        <f t="shared" si="2"/>
        <v>733.44144832702455</v>
      </c>
      <c r="E16" s="7">
        <f t="shared" si="2"/>
        <v>635.26424658246231</v>
      </c>
      <c r="F16" s="7">
        <f t="shared" si="2"/>
        <v>366.72072416351227</v>
      </c>
      <c r="G16" s="7">
        <f t="shared" si="2"/>
        <v>336.16066381655293</v>
      </c>
      <c r="H16" s="7">
        <f t="shared" si="2"/>
        <v>183.36036208175614</v>
      </c>
      <c r="I16" s="7">
        <f t="shared" si="2"/>
        <v>175.38817242602764</v>
      </c>
      <c r="J16" s="7">
        <f t="shared" si="2"/>
        <v>152.22369682259</v>
      </c>
      <c r="K16" s="7">
        <f t="shared" si="2"/>
        <v>35.077634485205529</v>
      </c>
    </row>
    <row r="17" spans="1:11" ht="20.100000000000001" customHeight="1" x14ac:dyDescent="0.25">
      <c r="A17" s="3"/>
      <c r="B17" s="21">
        <f t="shared" si="1"/>
        <v>149.19999999999999</v>
      </c>
      <c r="C17" s="20">
        <v>200</v>
      </c>
      <c r="D17" s="18">
        <f t="shared" si="2"/>
        <v>977.92193110269943</v>
      </c>
      <c r="E17" s="18">
        <f t="shared" si="2"/>
        <v>847.01899544328307</v>
      </c>
      <c r="F17" s="18">
        <f t="shared" si="2"/>
        <v>488.96096555134972</v>
      </c>
      <c r="G17" s="18">
        <f t="shared" si="2"/>
        <v>448.21421842207059</v>
      </c>
      <c r="H17" s="18">
        <f t="shared" si="2"/>
        <v>244.48048277567486</v>
      </c>
      <c r="I17" s="18">
        <f t="shared" si="2"/>
        <v>233.85089656803686</v>
      </c>
      <c r="J17" s="18">
        <f t="shared" si="2"/>
        <v>202.96492909678668</v>
      </c>
      <c r="K17" s="18">
        <f t="shared" si="2"/>
        <v>46.770179313607372</v>
      </c>
    </row>
    <row r="18" spans="1:11" ht="20.100000000000001" customHeight="1" x14ac:dyDescent="0.25">
      <c r="A18" s="3"/>
      <c r="B18" s="6">
        <f t="shared" si="1"/>
        <v>186.5</v>
      </c>
      <c r="C18" s="14">
        <v>250</v>
      </c>
      <c r="D18" s="7">
        <f t="shared" si="2"/>
        <v>1222.4024138783743</v>
      </c>
      <c r="E18" s="7">
        <f t="shared" si="2"/>
        <v>1058.7737443041037</v>
      </c>
      <c r="F18" s="7">
        <f t="shared" si="2"/>
        <v>611.20120693918716</v>
      </c>
      <c r="G18" s="7">
        <f t="shared" si="2"/>
        <v>560.26777302758819</v>
      </c>
      <c r="H18" s="7">
        <f t="shared" si="2"/>
        <v>305.60060346959358</v>
      </c>
      <c r="I18" s="7">
        <f t="shared" si="2"/>
        <v>292.31362071004605</v>
      </c>
      <c r="J18" s="7">
        <f t="shared" si="2"/>
        <v>253.70616137098335</v>
      </c>
      <c r="K18" s="7">
        <f t="shared" si="2"/>
        <v>58.462724142009215</v>
      </c>
    </row>
    <row r="19" spans="1:11" ht="20.100000000000001" customHeight="1" x14ac:dyDescent="0.25">
      <c r="A19" s="3"/>
      <c r="B19" s="21">
        <f t="shared" si="1"/>
        <v>223.8</v>
      </c>
      <c r="C19" s="20">
        <v>300</v>
      </c>
      <c r="D19" s="18">
        <f t="shared" si="2"/>
        <v>1466.8828966540491</v>
      </c>
      <c r="E19" s="18">
        <f t="shared" si="2"/>
        <v>1270.5284931649246</v>
      </c>
      <c r="F19" s="18">
        <f t="shared" si="2"/>
        <v>733.44144832702455</v>
      </c>
      <c r="G19" s="18">
        <f t="shared" si="2"/>
        <v>672.32132763310585</v>
      </c>
      <c r="H19" s="18">
        <f t="shared" si="2"/>
        <v>366.72072416351227</v>
      </c>
      <c r="I19" s="18">
        <f t="shared" si="2"/>
        <v>350.77634485205527</v>
      </c>
      <c r="J19" s="18">
        <f t="shared" si="2"/>
        <v>304.44739364518</v>
      </c>
      <c r="K19" s="18">
        <f t="shared" si="2"/>
        <v>70.155268970411058</v>
      </c>
    </row>
    <row r="20" spans="1:11" ht="20.100000000000001" customHeight="1" x14ac:dyDescent="0.25">
      <c r="A20" s="3"/>
      <c r="B20" s="6">
        <f t="shared" si="1"/>
        <v>261.10000000000002</v>
      </c>
      <c r="C20" s="14">
        <v>350</v>
      </c>
      <c r="D20" s="7">
        <f t="shared" si="2"/>
        <v>1711.3633794297243</v>
      </c>
      <c r="E20" s="7">
        <f t="shared" si="2"/>
        <v>1482.2832420257455</v>
      </c>
      <c r="F20" s="7">
        <f t="shared" si="2"/>
        <v>855.68168971486216</v>
      </c>
      <c r="G20" s="7">
        <f t="shared" si="2"/>
        <v>784.37488223862363</v>
      </c>
      <c r="H20" s="7">
        <f t="shared" si="2"/>
        <v>427.84084485743108</v>
      </c>
      <c r="I20" s="7">
        <f t="shared" si="2"/>
        <v>409.23906899406455</v>
      </c>
      <c r="J20" s="7">
        <f t="shared" si="2"/>
        <v>355.1886259193767</v>
      </c>
      <c r="K20" s="7">
        <f t="shared" si="2"/>
        <v>81.847813798812908</v>
      </c>
    </row>
    <row r="21" spans="1:11" ht="20.100000000000001" customHeight="1" x14ac:dyDescent="0.25">
      <c r="A21" s="3"/>
      <c r="B21" s="21">
        <f t="shared" si="1"/>
        <v>44.76</v>
      </c>
      <c r="C21" s="20">
        <v>60</v>
      </c>
      <c r="D21" s="18">
        <f t="shared" si="2"/>
        <v>293.37657933080982</v>
      </c>
      <c r="E21" s="18">
        <f t="shared" si="2"/>
        <v>254.10569863298491</v>
      </c>
      <c r="F21" s="18">
        <f t="shared" si="2"/>
        <v>146.68828966540491</v>
      </c>
      <c r="G21" s="18">
        <f t="shared" si="2"/>
        <v>134.46426552662118</v>
      </c>
      <c r="H21" s="18">
        <f t="shared" si="2"/>
        <v>73.344144832702455</v>
      </c>
      <c r="I21" s="18">
        <f t="shared" si="2"/>
        <v>70.155268970411058</v>
      </c>
      <c r="J21" s="18">
        <f t="shared" si="2"/>
        <v>60.889478729036</v>
      </c>
      <c r="K21" s="18">
        <f t="shared" si="2"/>
        <v>14.031053794082212</v>
      </c>
    </row>
    <row r="22" spans="1:11" ht="20.100000000000001" customHeight="1" x14ac:dyDescent="0.25">
      <c r="A22" s="3"/>
      <c r="B22" s="6">
        <f t="shared" si="1"/>
        <v>111.9</v>
      </c>
      <c r="C22" s="14">
        <v>150</v>
      </c>
      <c r="D22" s="7">
        <f t="shared" si="2"/>
        <v>733.44144832702455</v>
      </c>
      <c r="E22" s="7">
        <f t="shared" si="2"/>
        <v>635.26424658246231</v>
      </c>
      <c r="F22" s="7">
        <f t="shared" si="2"/>
        <v>366.72072416351227</v>
      </c>
      <c r="G22" s="7">
        <f t="shared" si="2"/>
        <v>336.16066381655293</v>
      </c>
      <c r="H22" s="7">
        <f t="shared" si="2"/>
        <v>183.36036208175614</v>
      </c>
      <c r="I22" s="7">
        <f t="shared" si="2"/>
        <v>175.38817242602764</v>
      </c>
      <c r="J22" s="7">
        <f t="shared" si="2"/>
        <v>152.22369682259</v>
      </c>
      <c r="K22" s="7">
        <f t="shared" si="2"/>
        <v>35.077634485205529</v>
      </c>
    </row>
    <row r="24" spans="1:11" ht="20.100000000000001" customHeight="1" x14ac:dyDescent="0.25">
      <c r="B24" s="88" t="s">
        <v>25</v>
      </c>
      <c r="C24" s="88"/>
      <c r="D24" s="88"/>
      <c r="E24" s="88"/>
      <c r="F24" s="88"/>
      <c r="G24" s="88"/>
      <c r="H24" s="88"/>
      <c r="I24" s="88"/>
      <c r="J24" s="88"/>
      <c r="K24" s="88"/>
    </row>
    <row r="25" spans="1:11" ht="20.100000000000001" customHeight="1" x14ac:dyDescent="0.25">
      <c r="B25" s="28" t="s">
        <v>21</v>
      </c>
      <c r="C25" s="30">
        <v>0.88</v>
      </c>
      <c r="D25" s="29"/>
      <c r="E25" s="28" t="s">
        <v>22</v>
      </c>
      <c r="F25" s="30">
        <v>0.91</v>
      </c>
      <c r="G25" s="4"/>
      <c r="H25" s="4"/>
      <c r="I25" s="3"/>
      <c r="J25" s="3"/>
      <c r="K25" s="3"/>
    </row>
    <row r="26" spans="1:11" ht="20.100000000000001" customHeight="1" x14ac:dyDescent="0.25">
      <c r="B26" s="8" t="s">
        <v>23</v>
      </c>
      <c r="C26" s="9" t="s">
        <v>8</v>
      </c>
      <c r="D26" s="10">
        <v>110</v>
      </c>
      <c r="E26" s="10">
        <v>127</v>
      </c>
      <c r="F26" s="11">
        <v>220</v>
      </c>
      <c r="G26" s="11">
        <v>240</v>
      </c>
      <c r="H26" s="11">
        <v>440</v>
      </c>
      <c r="I26" s="11">
        <v>460</v>
      </c>
      <c r="J26" s="11">
        <v>530</v>
      </c>
      <c r="K26" s="11">
        <v>2300</v>
      </c>
    </row>
    <row r="27" spans="1:11" ht="20.100000000000001" customHeight="1" x14ac:dyDescent="0.25">
      <c r="B27" s="16">
        <f>0.746*C27</f>
        <v>0.373</v>
      </c>
      <c r="C27" s="17">
        <v>0.5</v>
      </c>
      <c r="D27" s="18">
        <f t="shared" ref="D27:K36" si="3">($B27*1000)/(D$26*$C$25*$F$25)</f>
        <v>4.2344019616746893</v>
      </c>
      <c r="E27" s="18">
        <f t="shared" si="3"/>
        <v>3.6675922502694149</v>
      </c>
      <c r="F27" s="18">
        <f t="shared" si="3"/>
        <v>2.1172009808373446</v>
      </c>
      <c r="G27" s="18">
        <f t="shared" si="3"/>
        <v>1.9407675657675656</v>
      </c>
      <c r="H27" s="19">
        <f t="shared" si="3"/>
        <v>1.0586004904186723</v>
      </c>
      <c r="I27" s="19">
        <f t="shared" si="3"/>
        <v>1.0125743821395996</v>
      </c>
      <c r="J27" s="19">
        <f t="shared" si="3"/>
        <v>0.87883814298908647</v>
      </c>
      <c r="K27" s="19">
        <f t="shared" si="3"/>
        <v>0.20251487642791988</v>
      </c>
    </row>
    <row r="28" spans="1:11" ht="20.100000000000001" customHeight="1" x14ac:dyDescent="0.25">
      <c r="B28" s="5">
        <f>0.746*C28</f>
        <v>0.5595</v>
      </c>
      <c r="C28" s="13">
        <v>0.75</v>
      </c>
      <c r="D28" s="7">
        <f t="shared" si="3"/>
        <v>6.3516029425120335</v>
      </c>
      <c r="E28" s="7">
        <f t="shared" si="3"/>
        <v>5.5013883754041224</v>
      </c>
      <c r="F28" s="7">
        <f t="shared" si="3"/>
        <v>3.1758014712560168</v>
      </c>
      <c r="G28" s="7">
        <f t="shared" si="3"/>
        <v>2.9111513486513485</v>
      </c>
      <c r="H28" s="15">
        <f t="shared" si="3"/>
        <v>1.5879007356280084</v>
      </c>
      <c r="I28" s="15">
        <f t="shared" si="3"/>
        <v>1.5188615732093993</v>
      </c>
      <c r="J28" s="15">
        <f t="shared" si="3"/>
        <v>1.3182572144836295</v>
      </c>
      <c r="K28" s="15">
        <f t="shared" si="3"/>
        <v>0.30377231464187981</v>
      </c>
    </row>
    <row r="29" spans="1:11" ht="20.100000000000001" customHeight="1" x14ac:dyDescent="0.25">
      <c r="B29" s="16">
        <f t="shared" ref="B29:B44" si="4">0.746*C29</f>
        <v>0.746</v>
      </c>
      <c r="C29" s="17">
        <v>1</v>
      </c>
      <c r="D29" s="18">
        <f t="shared" si="3"/>
        <v>8.4688039233493786</v>
      </c>
      <c r="E29" s="18">
        <f t="shared" si="3"/>
        <v>7.3351845005388299</v>
      </c>
      <c r="F29" s="18">
        <f t="shared" si="3"/>
        <v>4.2344019616746893</v>
      </c>
      <c r="G29" s="18">
        <f t="shared" si="3"/>
        <v>3.8815351315351312</v>
      </c>
      <c r="H29" s="19">
        <f t="shared" si="3"/>
        <v>2.1172009808373446</v>
      </c>
      <c r="I29" s="19">
        <f t="shared" si="3"/>
        <v>2.0251487642791992</v>
      </c>
      <c r="J29" s="19">
        <f t="shared" si="3"/>
        <v>1.7576762859781729</v>
      </c>
      <c r="K29" s="19">
        <f t="shared" si="3"/>
        <v>0.40502975285583975</v>
      </c>
    </row>
    <row r="30" spans="1:11" ht="20.100000000000001" customHeight="1" x14ac:dyDescent="0.25">
      <c r="B30" s="5">
        <f t="shared" si="4"/>
        <v>1.119</v>
      </c>
      <c r="C30" s="12">
        <v>1.5</v>
      </c>
      <c r="D30" s="7">
        <f t="shared" si="3"/>
        <v>12.703205885024067</v>
      </c>
      <c r="E30" s="7">
        <f t="shared" si="3"/>
        <v>11.002776750808245</v>
      </c>
      <c r="F30" s="7">
        <f t="shared" si="3"/>
        <v>6.3516029425120335</v>
      </c>
      <c r="G30" s="7">
        <f t="shared" si="3"/>
        <v>5.822302697302697</v>
      </c>
      <c r="H30" s="15">
        <f t="shared" si="3"/>
        <v>3.1758014712560168</v>
      </c>
      <c r="I30" s="15">
        <f t="shared" si="3"/>
        <v>3.0377231464187986</v>
      </c>
      <c r="J30" s="15">
        <f t="shared" si="3"/>
        <v>2.6365144289672591</v>
      </c>
      <c r="K30" s="15">
        <f t="shared" si="3"/>
        <v>0.60754462928375963</v>
      </c>
    </row>
    <row r="31" spans="1:11" ht="20.100000000000001" customHeight="1" x14ac:dyDescent="0.25">
      <c r="B31" s="16">
        <f t="shared" si="4"/>
        <v>1.492</v>
      </c>
      <c r="C31" s="20">
        <v>2</v>
      </c>
      <c r="D31" s="18">
        <f t="shared" si="3"/>
        <v>16.937607846698757</v>
      </c>
      <c r="E31" s="18">
        <f t="shared" si="3"/>
        <v>14.67036900107766</v>
      </c>
      <c r="F31" s="18">
        <f t="shared" si="3"/>
        <v>8.4688039233493786</v>
      </c>
      <c r="G31" s="18">
        <f t="shared" si="3"/>
        <v>7.7630702630702624</v>
      </c>
      <c r="H31" s="19">
        <f t="shared" si="3"/>
        <v>4.2344019616746893</v>
      </c>
      <c r="I31" s="19">
        <f t="shared" si="3"/>
        <v>4.0502975285583984</v>
      </c>
      <c r="J31" s="19">
        <f t="shared" si="3"/>
        <v>3.5153525719563459</v>
      </c>
      <c r="K31" s="19">
        <f t="shared" si="3"/>
        <v>0.81005950571167951</v>
      </c>
    </row>
    <row r="32" spans="1:11" ht="20.100000000000001" customHeight="1" x14ac:dyDescent="0.25">
      <c r="B32" s="5">
        <f t="shared" si="4"/>
        <v>3.73</v>
      </c>
      <c r="C32" s="14">
        <v>5</v>
      </c>
      <c r="D32" s="7">
        <f t="shared" si="3"/>
        <v>42.344019616746891</v>
      </c>
      <c r="E32" s="7">
        <f t="shared" si="3"/>
        <v>36.675922502694149</v>
      </c>
      <c r="F32" s="7">
        <f t="shared" si="3"/>
        <v>21.172009808373446</v>
      </c>
      <c r="G32" s="7">
        <f t="shared" si="3"/>
        <v>19.407675657675657</v>
      </c>
      <c r="H32" s="7">
        <f t="shared" si="3"/>
        <v>10.586004904186723</v>
      </c>
      <c r="I32" s="7">
        <f t="shared" si="3"/>
        <v>10.125743821395995</v>
      </c>
      <c r="J32" s="7">
        <f t="shared" si="3"/>
        <v>8.7883814298908636</v>
      </c>
      <c r="K32" s="15">
        <f t="shared" si="3"/>
        <v>2.0251487642791988</v>
      </c>
    </row>
    <row r="33" spans="2:11" ht="20.100000000000001" customHeight="1" x14ac:dyDescent="0.25">
      <c r="B33" s="16">
        <f t="shared" si="4"/>
        <v>7.46</v>
      </c>
      <c r="C33" s="20">
        <v>10</v>
      </c>
      <c r="D33" s="18">
        <f t="shared" si="3"/>
        <v>84.688039233493782</v>
      </c>
      <c r="E33" s="18">
        <f t="shared" si="3"/>
        <v>73.351845005388299</v>
      </c>
      <c r="F33" s="18">
        <f t="shared" si="3"/>
        <v>42.344019616746891</v>
      </c>
      <c r="G33" s="18">
        <f t="shared" si="3"/>
        <v>38.815351315351315</v>
      </c>
      <c r="H33" s="18">
        <f t="shared" si="3"/>
        <v>21.172009808373446</v>
      </c>
      <c r="I33" s="18">
        <f t="shared" si="3"/>
        <v>20.251487642791989</v>
      </c>
      <c r="J33" s="18">
        <f t="shared" si="3"/>
        <v>17.576762859781727</v>
      </c>
      <c r="K33" s="19">
        <f t="shared" si="3"/>
        <v>4.0502975285583975</v>
      </c>
    </row>
    <row r="34" spans="2:11" ht="20.100000000000001" customHeight="1" x14ac:dyDescent="0.25">
      <c r="B34" s="5">
        <f t="shared" si="4"/>
        <v>18.649999999999999</v>
      </c>
      <c r="C34" s="14">
        <v>25</v>
      </c>
      <c r="D34" s="7">
        <f t="shared" si="3"/>
        <v>211.72009808373446</v>
      </c>
      <c r="E34" s="7">
        <f t="shared" si="3"/>
        <v>183.37961251347076</v>
      </c>
      <c r="F34" s="7">
        <f t="shared" si="3"/>
        <v>105.86004904186723</v>
      </c>
      <c r="G34" s="7">
        <f t="shared" si="3"/>
        <v>97.038378288378283</v>
      </c>
      <c r="H34" s="7">
        <f t="shared" si="3"/>
        <v>52.930024520933614</v>
      </c>
      <c r="I34" s="7">
        <f t="shared" si="3"/>
        <v>50.628719106979979</v>
      </c>
      <c r="J34" s="7">
        <f t="shared" si="3"/>
        <v>43.941907149454323</v>
      </c>
      <c r="K34" s="7">
        <f t="shared" si="3"/>
        <v>10.125743821395995</v>
      </c>
    </row>
    <row r="35" spans="2:11" ht="20.100000000000001" customHeight="1" x14ac:dyDescent="0.25">
      <c r="B35" s="21">
        <f t="shared" si="4"/>
        <v>37.299999999999997</v>
      </c>
      <c r="C35" s="20">
        <v>50</v>
      </c>
      <c r="D35" s="18">
        <f t="shared" si="3"/>
        <v>423.44019616746891</v>
      </c>
      <c r="E35" s="18">
        <f t="shared" si="3"/>
        <v>366.75922502694152</v>
      </c>
      <c r="F35" s="18">
        <f t="shared" si="3"/>
        <v>211.72009808373446</v>
      </c>
      <c r="G35" s="18">
        <f t="shared" si="3"/>
        <v>194.07675657675657</v>
      </c>
      <c r="H35" s="18">
        <f t="shared" si="3"/>
        <v>105.86004904186723</v>
      </c>
      <c r="I35" s="18">
        <f t="shared" si="3"/>
        <v>101.25743821395996</v>
      </c>
      <c r="J35" s="18">
        <f t="shared" si="3"/>
        <v>87.883814298908646</v>
      </c>
      <c r="K35" s="18">
        <f t="shared" si="3"/>
        <v>20.251487642791989</v>
      </c>
    </row>
    <row r="36" spans="2:11" ht="20.100000000000001" customHeight="1" x14ac:dyDescent="0.25">
      <c r="B36" s="6">
        <f t="shared" si="4"/>
        <v>74.599999999999994</v>
      </c>
      <c r="C36" s="14">
        <v>100</v>
      </c>
      <c r="D36" s="7">
        <f t="shared" si="3"/>
        <v>846.88039233493782</v>
      </c>
      <c r="E36" s="7">
        <f t="shared" si="3"/>
        <v>733.51845005388304</v>
      </c>
      <c r="F36" s="7">
        <f t="shared" si="3"/>
        <v>423.44019616746891</v>
      </c>
      <c r="G36" s="7">
        <f t="shared" si="3"/>
        <v>388.15351315351313</v>
      </c>
      <c r="H36" s="7">
        <f t="shared" si="3"/>
        <v>211.72009808373446</v>
      </c>
      <c r="I36" s="7">
        <f t="shared" si="3"/>
        <v>202.51487642791992</v>
      </c>
      <c r="J36" s="7">
        <f t="shared" si="3"/>
        <v>175.76762859781729</v>
      </c>
      <c r="K36" s="7">
        <f t="shared" si="3"/>
        <v>40.502975285583979</v>
      </c>
    </row>
    <row r="37" spans="2:11" ht="20.100000000000001" customHeight="1" x14ac:dyDescent="0.25">
      <c r="B37" s="21">
        <f t="shared" si="4"/>
        <v>130.55000000000001</v>
      </c>
      <c r="C37" s="20">
        <v>175</v>
      </c>
      <c r="D37" s="18">
        <f t="shared" ref="D37:K44" si="5">($B37*1000)/(D$26*$C$25*$F$25)</f>
        <v>1482.0406865861414</v>
      </c>
      <c r="E37" s="18">
        <f t="shared" si="5"/>
        <v>1283.6572875942954</v>
      </c>
      <c r="F37" s="18">
        <f t="shared" si="5"/>
        <v>741.02034329307071</v>
      </c>
      <c r="G37" s="18">
        <f t="shared" si="5"/>
        <v>679.26864801864804</v>
      </c>
      <c r="H37" s="18">
        <f t="shared" si="5"/>
        <v>370.51017164653535</v>
      </c>
      <c r="I37" s="18">
        <f t="shared" si="5"/>
        <v>354.4010337488599</v>
      </c>
      <c r="J37" s="18">
        <f t="shared" si="5"/>
        <v>307.59335004618026</v>
      </c>
      <c r="K37" s="18">
        <f t="shared" si="5"/>
        <v>70.880206749771972</v>
      </c>
    </row>
    <row r="38" spans="2:11" ht="20.100000000000001" customHeight="1" x14ac:dyDescent="0.25">
      <c r="B38" s="6">
        <f t="shared" si="4"/>
        <v>111.9</v>
      </c>
      <c r="C38" s="14">
        <v>150</v>
      </c>
      <c r="D38" s="7">
        <f t="shared" si="5"/>
        <v>1270.3205885024067</v>
      </c>
      <c r="E38" s="7">
        <f t="shared" si="5"/>
        <v>1100.2776750808246</v>
      </c>
      <c r="F38" s="7">
        <f t="shared" si="5"/>
        <v>635.16029425120337</v>
      </c>
      <c r="G38" s="7">
        <f t="shared" si="5"/>
        <v>582.2302697302697</v>
      </c>
      <c r="H38" s="7">
        <f t="shared" si="5"/>
        <v>317.58014712560168</v>
      </c>
      <c r="I38" s="7">
        <f t="shared" si="5"/>
        <v>303.77231464187986</v>
      </c>
      <c r="J38" s="7">
        <f t="shared" si="5"/>
        <v>263.65144289672594</v>
      </c>
      <c r="K38" s="7">
        <f t="shared" si="5"/>
        <v>60.754462928375965</v>
      </c>
    </row>
    <row r="39" spans="2:11" ht="20.100000000000001" customHeight="1" x14ac:dyDescent="0.25">
      <c r="B39" s="21">
        <f t="shared" si="4"/>
        <v>149.19999999999999</v>
      </c>
      <c r="C39" s="20">
        <v>200</v>
      </c>
      <c r="D39" s="18">
        <f t="shared" si="5"/>
        <v>1693.7607846698756</v>
      </c>
      <c r="E39" s="18">
        <f t="shared" si="5"/>
        <v>1467.0369001077661</v>
      </c>
      <c r="F39" s="18">
        <f t="shared" si="5"/>
        <v>846.88039233493782</v>
      </c>
      <c r="G39" s="18">
        <f t="shared" si="5"/>
        <v>776.30702630702626</v>
      </c>
      <c r="H39" s="18">
        <f t="shared" si="5"/>
        <v>423.44019616746891</v>
      </c>
      <c r="I39" s="18">
        <f t="shared" si="5"/>
        <v>405.02975285583983</v>
      </c>
      <c r="J39" s="18">
        <f t="shared" si="5"/>
        <v>351.53525719563459</v>
      </c>
      <c r="K39" s="18">
        <f t="shared" si="5"/>
        <v>81.005950571167958</v>
      </c>
    </row>
    <row r="40" spans="2:11" ht="20.100000000000001" customHeight="1" x14ac:dyDescent="0.25">
      <c r="B40" s="6">
        <f t="shared" si="4"/>
        <v>186.5</v>
      </c>
      <c r="C40" s="14">
        <v>250</v>
      </c>
      <c r="D40" s="7">
        <f t="shared" si="5"/>
        <v>2117.2009808373446</v>
      </c>
      <c r="E40" s="7">
        <f t="shared" si="5"/>
        <v>1833.7961251347076</v>
      </c>
      <c r="F40" s="7">
        <f t="shared" si="5"/>
        <v>1058.6004904186723</v>
      </c>
      <c r="G40" s="7">
        <f t="shared" si="5"/>
        <v>970.38378288378283</v>
      </c>
      <c r="H40" s="7">
        <f t="shared" si="5"/>
        <v>529.30024520933614</v>
      </c>
      <c r="I40" s="7">
        <f t="shared" si="5"/>
        <v>506.28719106979975</v>
      </c>
      <c r="J40" s="7">
        <f t="shared" si="5"/>
        <v>439.41907149454323</v>
      </c>
      <c r="K40" s="7">
        <f t="shared" si="5"/>
        <v>101.25743821395994</v>
      </c>
    </row>
    <row r="41" spans="2:11" ht="20.100000000000001" customHeight="1" x14ac:dyDescent="0.25">
      <c r="B41" s="21">
        <f t="shared" si="4"/>
        <v>223.8</v>
      </c>
      <c r="C41" s="20">
        <v>300</v>
      </c>
      <c r="D41" s="18">
        <f t="shared" si="5"/>
        <v>2540.6411770048135</v>
      </c>
      <c r="E41" s="18">
        <f t="shared" si="5"/>
        <v>2200.5553501616491</v>
      </c>
      <c r="F41" s="18">
        <f t="shared" si="5"/>
        <v>1270.3205885024067</v>
      </c>
      <c r="G41" s="18">
        <f t="shared" si="5"/>
        <v>1164.4605394605394</v>
      </c>
      <c r="H41" s="18">
        <f t="shared" si="5"/>
        <v>635.16029425120337</v>
      </c>
      <c r="I41" s="18">
        <f t="shared" si="5"/>
        <v>607.54462928375972</v>
      </c>
      <c r="J41" s="18">
        <f t="shared" si="5"/>
        <v>527.30288579345188</v>
      </c>
      <c r="K41" s="18">
        <f t="shared" si="5"/>
        <v>121.50892585675193</v>
      </c>
    </row>
    <row r="42" spans="2:11" ht="20.100000000000001" customHeight="1" x14ac:dyDescent="0.25">
      <c r="B42" s="6">
        <f t="shared" si="4"/>
        <v>261.10000000000002</v>
      </c>
      <c r="C42" s="14">
        <v>350</v>
      </c>
      <c r="D42" s="7">
        <f t="shared" si="5"/>
        <v>2964.0813731722828</v>
      </c>
      <c r="E42" s="7">
        <f t="shared" si="5"/>
        <v>2567.3145751885909</v>
      </c>
      <c r="F42" s="7">
        <f t="shared" si="5"/>
        <v>1482.0406865861414</v>
      </c>
      <c r="G42" s="7">
        <f t="shared" si="5"/>
        <v>1358.5372960372961</v>
      </c>
      <c r="H42" s="7">
        <f t="shared" si="5"/>
        <v>741.02034329307071</v>
      </c>
      <c r="I42" s="7">
        <f t="shared" si="5"/>
        <v>708.8020674977198</v>
      </c>
      <c r="J42" s="7">
        <f t="shared" si="5"/>
        <v>615.18670009236052</v>
      </c>
      <c r="K42" s="7">
        <f t="shared" si="5"/>
        <v>141.76041349954394</v>
      </c>
    </row>
    <row r="43" spans="2:11" ht="20.100000000000001" customHeight="1" x14ac:dyDescent="0.25">
      <c r="B43" s="21">
        <f t="shared" si="4"/>
        <v>44.76</v>
      </c>
      <c r="C43" s="20">
        <v>60</v>
      </c>
      <c r="D43" s="18">
        <f t="shared" si="5"/>
        <v>508.12823540096269</v>
      </c>
      <c r="E43" s="18">
        <f t="shared" si="5"/>
        <v>440.11107003232979</v>
      </c>
      <c r="F43" s="18">
        <f t="shared" si="5"/>
        <v>254.06411770048135</v>
      </c>
      <c r="G43" s="18">
        <f t="shared" si="5"/>
        <v>232.89210789210787</v>
      </c>
      <c r="H43" s="18">
        <f t="shared" si="5"/>
        <v>127.03205885024067</v>
      </c>
      <c r="I43" s="18">
        <f t="shared" si="5"/>
        <v>121.50892585675194</v>
      </c>
      <c r="J43" s="18">
        <f t="shared" si="5"/>
        <v>105.46057715869037</v>
      </c>
      <c r="K43" s="18">
        <f t="shared" si="5"/>
        <v>24.301785171350385</v>
      </c>
    </row>
    <row r="44" spans="2:11" ht="20.100000000000001" customHeight="1" x14ac:dyDescent="0.25">
      <c r="B44" s="6">
        <f t="shared" si="4"/>
        <v>111.9</v>
      </c>
      <c r="C44" s="14">
        <v>150</v>
      </c>
      <c r="D44" s="7">
        <f t="shared" si="5"/>
        <v>1270.3205885024067</v>
      </c>
      <c r="E44" s="7">
        <f t="shared" si="5"/>
        <v>1100.2776750808246</v>
      </c>
      <c r="F44" s="7">
        <f t="shared" si="5"/>
        <v>635.16029425120337</v>
      </c>
      <c r="G44" s="7">
        <f t="shared" si="5"/>
        <v>582.2302697302697</v>
      </c>
      <c r="H44" s="7">
        <f t="shared" si="5"/>
        <v>317.58014712560168</v>
      </c>
      <c r="I44" s="7">
        <f t="shared" si="5"/>
        <v>303.77231464187986</v>
      </c>
      <c r="J44" s="7">
        <f t="shared" si="5"/>
        <v>263.65144289672594</v>
      </c>
      <c r="K44" s="7">
        <f t="shared" si="5"/>
        <v>60.754462928375965</v>
      </c>
    </row>
  </sheetData>
  <sheetProtection password="DC9E" sheet="1" objects="1" scenarios="1"/>
  <mergeCells count="2">
    <mergeCell ref="B2:K2"/>
    <mergeCell ref="B24:K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Normal="100" zoomScalePageLayoutView="70" workbookViewId="0">
      <selection activeCell="K18" sqref="K18"/>
    </sheetView>
  </sheetViews>
  <sheetFormatPr baseColWidth="10" defaultColWidth="11.42578125" defaultRowHeight="20.100000000000001" customHeight="1" x14ac:dyDescent="0.25"/>
  <cols>
    <col min="1" max="8" width="13.5703125" style="4" customWidth="1"/>
    <col min="9" max="9" width="13.5703125" customWidth="1"/>
    <col min="10" max="10" width="13.7109375" customWidth="1"/>
  </cols>
  <sheetData>
    <row r="1" spans="1:9" s="3" customFormat="1" ht="20.100000000000001" customHeight="1" x14ac:dyDescent="0.25">
      <c r="A1" s="88" t="s">
        <v>27</v>
      </c>
      <c r="B1" s="88"/>
      <c r="C1" s="88"/>
      <c r="D1" s="88"/>
      <c r="E1" s="88"/>
      <c r="F1" s="88"/>
      <c r="G1" s="88"/>
      <c r="H1" s="88"/>
      <c r="I1" s="88"/>
    </row>
    <row r="2" spans="1:9" ht="20.100000000000001" customHeight="1" x14ac:dyDescent="0.25">
      <c r="A2" s="22" t="s">
        <v>10</v>
      </c>
      <c r="B2" s="22" t="s">
        <v>26</v>
      </c>
      <c r="C2" s="27">
        <v>33000</v>
      </c>
      <c r="D2" s="27">
        <v>23000</v>
      </c>
      <c r="E2" s="27">
        <v>13200</v>
      </c>
      <c r="F2" s="27">
        <v>440</v>
      </c>
      <c r="G2" s="27">
        <v>254</v>
      </c>
      <c r="H2" s="27">
        <v>220</v>
      </c>
      <c r="I2" s="27">
        <v>127</v>
      </c>
    </row>
    <row r="3" spans="1:9" ht="20.100000000000001" customHeight="1" x14ac:dyDescent="0.25">
      <c r="A3" s="23">
        <v>15</v>
      </c>
      <c r="B3" s="21">
        <f>$A3*0.9</f>
        <v>13.5</v>
      </c>
      <c r="C3" s="19">
        <f>($A3*1000)/(1.732*C$2)</f>
        <v>0.26243963888305688</v>
      </c>
      <c r="D3" s="19">
        <f t="shared" ref="D3:I3" si="0">($A3*1000)/(1.732*D$2)</f>
        <v>0.3765438297017773</v>
      </c>
      <c r="E3" s="19">
        <f t="shared" si="0"/>
        <v>0.65609909720764215</v>
      </c>
      <c r="F3" s="18">
        <f t="shared" si="0"/>
        <v>19.682972916229268</v>
      </c>
      <c r="G3" s="18">
        <f t="shared" si="0"/>
        <v>34.096488516302671</v>
      </c>
      <c r="H3" s="18">
        <f t="shared" si="0"/>
        <v>39.365945832458536</v>
      </c>
      <c r="I3" s="18">
        <f t="shared" si="0"/>
        <v>68.192977032605341</v>
      </c>
    </row>
    <row r="4" spans="1:9" ht="20.100000000000001" customHeight="1" x14ac:dyDescent="0.25">
      <c r="A4" s="24">
        <v>30</v>
      </c>
      <c r="B4" s="25">
        <f>$A4*0.9</f>
        <v>27</v>
      </c>
      <c r="C4" s="32">
        <f t="shared" ref="C4:I15" si="1">($A4*1000)/(1.732*C$2)</f>
        <v>0.52487927776611376</v>
      </c>
      <c r="D4" s="32">
        <f t="shared" si="1"/>
        <v>0.7530876594035546</v>
      </c>
      <c r="E4" s="32">
        <f t="shared" si="1"/>
        <v>1.3121981944152843</v>
      </c>
      <c r="F4" s="31">
        <f t="shared" si="1"/>
        <v>39.365945832458536</v>
      </c>
      <c r="G4" s="31">
        <f t="shared" si="1"/>
        <v>68.192977032605341</v>
      </c>
      <c r="H4" s="31">
        <f t="shared" si="1"/>
        <v>78.731891664917072</v>
      </c>
      <c r="I4" s="31">
        <f t="shared" si="1"/>
        <v>136.38595406521068</v>
      </c>
    </row>
    <row r="5" spans="1:9" ht="20.100000000000001" customHeight="1" x14ac:dyDescent="0.25">
      <c r="A5" s="23">
        <v>45</v>
      </c>
      <c r="B5" s="21">
        <f t="shared" ref="B5:B15" si="2">$A5*0.9</f>
        <v>40.5</v>
      </c>
      <c r="C5" s="19">
        <f t="shared" si="1"/>
        <v>0.78731891664917064</v>
      </c>
      <c r="D5" s="19">
        <f t="shared" si="1"/>
        <v>1.1296314891053318</v>
      </c>
      <c r="E5" s="19">
        <f t="shared" si="1"/>
        <v>1.9682972916229267</v>
      </c>
      <c r="F5" s="18">
        <f t="shared" si="1"/>
        <v>59.048918748687797</v>
      </c>
      <c r="G5" s="18">
        <f t="shared" si="1"/>
        <v>102.289465548908</v>
      </c>
      <c r="H5" s="18">
        <f t="shared" si="1"/>
        <v>118.09783749737559</v>
      </c>
      <c r="I5" s="18">
        <f t="shared" si="1"/>
        <v>204.578931097816</v>
      </c>
    </row>
    <row r="6" spans="1:9" ht="20.100000000000001" customHeight="1" x14ac:dyDescent="0.25">
      <c r="A6" s="24">
        <v>75</v>
      </c>
      <c r="B6" s="25">
        <f t="shared" si="2"/>
        <v>67.5</v>
      </c>
      <c r="C6" s="32">
        <f t="shared" si="1"/>
        <v>1.3121981944152845</v>
      </c>
      <c r="D6" s="32">
        <f t="shared" si="1"/>
        <v>1.8827191485088863</v>
      </c>
      <c r="E6" s="32">
        <f t="shared" si="1"/>
        <v>3.2804954860382112</v>
      </c>
      <c r="F6" s="31">
        <f t="shared" si="1"/>
        <v>98.414864581146333</v>
      </c>
      <c r="G6" s="31">
        <f t="shared" si="1"/>
        <v>170.48244258151334</v>
      </c>
      <c r="H6" s="31">
        <f t="shared" si="1"/>
        <v>196.82972916229267</v>
      </c>
      <c r="I6" s="31">
        <f t="shared" si="1"/>
        <v>340.96488516302668</v>
      </c>
    </row>
    <row r="7" spans="1:9" ht="20.100000000000001" customHeight="1" x14ac:dyDescent="0.25">
      <c r="A7" s="26">
        <v>112.5</v>
      </c>
      <c r="B7" s="21">
        <f t="shared" si="2"/>
        <v>101.25</v>
      </c>
      <c r="C7" s="19">
        <f t="shared" si="1"/>
        <v>1.9682972916229267</v>
      </c>
      <c r="D7" s="19">
        <f t="shared" si="1"/>
        <v>2.8240787227633297</v>
      </c>
      <c r="E7" s="19">
        <f t="shared" si="1"/>
        <v>4.9207432290573161</v>
      </c>
      <c r="F7" s="18">
        <f t="shared" si="1"/>
        <v>147.6222968717195</v>
      </c>
      <c r="G7" s="18">
        <f t="shared" si="1"/>
        <v>255.72366387227001</v>
      </c>
      <c r="H7" s="18">
        <f t="shared" si="1"/>
        <v>295.244593743439</v>
      </c>
      <c r="I7" s="18">
        <f t="shared" si="1"/>
        <v>511.44732774454002</v>
      </c>
    </row>
    <row r="8" spans="1:9" ht="20.100000000000001" customHeight="1" x14ac:dyDescent="0.25">
      <c r="A8" s="24">
        <v>150</v>
      </c>
      <c r="B8" s="25">
        <f t="shared" si="2"/>
        <v>135</v>
      </c>
      <c r="C8" s="31">
        <f t="shared" si="1"/>
        <v>2.624396388830569</v>
      </c>
      <c r="D8" s="31">
        <f t="shared" si="1"/>
        <v>3.7654382970177727</v>
      </c>
      <c r="E8" s="31">
        <f t="shared" si="1"/>
        <v>6.5609909720764223</v>
      </c>
      <c r="F8" s="31">
        <f t="shared" si="1"/>
        <v>196.82972916229267</v>
      </c>
      <c r="G8" s="31">
        <f t="shared" si="1"/>
        <v>340.96488516302668</v>
      </c>
      <c r="H8" s="31">
        <f t="shared" si="1"/>
        <v>393.65945832458533</v>
      </c>
      <c r="I8" s="31">
        <f t="shared" si="1"/>
        <v>681.92977032605336</v>
      </c>
    </row>
    <row r="9" spans="1:9" ht="20.100000000000001" customHeight="1" x14ac:dyDescent="0.25">
      <c r="A9" s="23">
        <v>225</v>
      </c>
      <c r="B9" s="21">
        <f t="shared" si="2"/>
        <v>202.5</v>
      </c>
      <c r="C9" s="18">
        <f t="shared" si="1"/>
        <v>3.9365945832458533</v>
      </c>
      <c r="D9" s="18">
        <f t="shared" si="1"/>
        <v>5.6481574455266594</v>
      </c>
      <c r="E9" s="18">
        <f t="shared" si="1"/>
        <v>9.8414864581146322</v>
      </c>
      <c r="F9" s="18">
        <f t="shared" si="1"/>
        <v>295.244593743439</v>
      </c>
      <c r="G9" s="18">
        <f t="shared" si="1"/>
        <v>511.44732774454002</v>
      </c>
      <c r="H9" s="18">
        <f t="shared" si="1"/>
        <v>590.489187486878</v>
      </c>
      <c r="I9" s="18">
        <f t="shared" si="1"/>
        <v>1022.89465548908</v>
      </c>
    </row>
    <row r="10" spans="1:9" ht="20.100000000000001" customHeight="1" x14ac:dyDescent="0.25">
      <c r="A10" s="24">
        <v>300</v>
      </c>
      <c r="B10" s="25">
        <f t="shared" si="2"/>
        <v>270</v>
      </c>
      <c r="C10" s="31">
        <f t="shared" si="1"/>
        <v>5.2487927776611381</v>
      </c>
      <c r="D10" s="31">
        <f t="shared" si="1"/>
        <v>7.5308765940355453</v>
      </c>
      <c r="E10" s="31">
        <f t="shared" si="1"/>
        <v>13.121981944152845</v>
      </c>
      <c r="F10" s="31">
        <f t="shared" si="1"/>
        <v>393.65945832458533</v>
      </c>
      <c r="G10" s="31">
        <f t="shared" si="1"/>
        <v>681.92977032605336</v>
      </c>
      <c r="H10" s="31">
        <f t="shared" si="1"/>
        <v>787.31891664917066</v>
      </c>
      <c r="I10" s="31">
        <f t="shared" si="1"/>
        <v>1363.8595406521067</v>
      </c>
    </row>
    <row r="11" spans="1:9" ht="20.100000000000001" customHeight="1" x14ac:dyDescent="0.25">
      <c r="A11" s="23">
        <v>400</v>
      </c>
      <c r="B11" s="21">
        <f t="shared" si="2"/>
        <v>360</v>
      </c>
      <c r="C11" s="18">
        <f t="shared" si="1"/>
        <v>6.9983903702148504</v>
      </c>
      <c r="D11" s="18">
        <f t="shared" si="1"/>
        <v>10.041168792047394</v>
      </c>
      <c r="E11" s="18">
        <f t="shared" si="1"/>
        <v>17.495975925537124</v>
      </c>
      <c r="F11" s="18">
        <f t="shared" si="1"/>
        <v>524.87927776611377</v>
      </c>
      <c r="G11" s="18">
        <f t="shared" si="1"/>
        <v>909.23969376807111</v>
      </c>
      <c r="H11" s="18">
        <f t="shared" si="1"/>
        <v>1049.7585555322275</v>
      </c>
      <c r="I11" s="18">
        <f t="shared" si="1"/>
        <v>1818.4793875361422</v>
      </c>
    </row>
    <row r="12" spans="1:9" ht="20.100000000000001" customHeight="1" x14ac:dyDescent="0.25">
      <c r="A12" s="24">
        <v>500</v>
      </c>
      <c r="B12" s="25">
        <f t="shared" si="2"/>
        <v>450</v>
      </c>
      <c r="C12" s="31">
        <f t="shared" si="1"/>
        <v>8.7479879627685637</v>
      </c>
      <c r="D12" s="31">
        <f t="shared" si="1"/>
        <v>12.551460990059242</v>
      </c>
      <c r="E12" s="31">
        <f t="shared" si="1"/>
        <v>21.869969906921408</v>
      </c>
      <c r="F12" s="31">
        <f t="shared" si="1"/>
        <v>656.09909720764222</v>
      </c>
      <c r="G12" s="31">
        <f t="shared" si="1"/>
        <v>1136.5496172100889</v>
      </c>
      <c r="H12" s="31">
        <f t="shared" si="1"/>
        <v>1312.1981944152844</v>
      </c>
      <c r="I12" s="31">
        <f t="shared" si="1"/>
        <v>2273.0992344201777</v>
      </c>
    </row>
    <row r="13" spans="1:9" ht="20.100000000000001" customHeight="1" x14ac:dyDescent="0.25">
      <c r="A13" s="23">
        <v>630</v>
      </c>
      <c r="B13" s="21">
        <f t="shared" si="2"/>
        <v>567</v>
      </c>
      <c r="C13" s="18">
        <f t="shared" si="1"/>
        <v>11.022464833088391</v>
      </c>
      <c r="D13" s="18">
        <f t="shared" si="1"/>
        <v>15.814840847474645</v>
      </c>
      <c r="E13" s="18">
        <f t="shared" si="1"/>
        <v>27.556162082720974</v>
      </c>
      <c r="F13" s="18">
        <f t="shared" si="1"/>
        <v>826.68486248162912</v>
      </c>
      <c r="G13" s="18">
        <f t="shared" si="1"/>
        <v>1432.052517684712</v>
      </c>
      <c r="H13" s="18">
        <f t="shared" si="1"/>
        <v>1653.3697249632582</v>
      </c>
      <c r="I13" s="18">
        <f t="shared" si="1"/>
        <v>2864.1050353694241</v>
      </c>
    </row>
    <row r="14" spans="1:9" ht="20.100000000000001" customHeight="1" x14ac:dyDescent="0.25">
      <c r="A14" s="24">
        <v>750</v>
      </c>
      <c r="B14" s="25">
        <f t="shared" si="2"/>
        <v>675</v>
      </c>
      <c r="C14" s="31">
        <f t="shared" si="1"/>
        <v>13.121981944152845</v>
      </c>
      <c r="D14" s="31">
        <f t="shared" si="1"/>
        <v>18.827191485088864</v>
      </c>
      <c r="E14" s="31">
        <f t="shared" si="1"/>
        <v>32.804954860382111</v>
      </c>
      <c r="F14" s="31">
        <f t="shared" si="1"/>
        <v>984.14864581146333</v>
      </c>
      <c r="G14" s="31">
        <f t="shared" si="1"/>
        <v>1704.8244258151335</v>
      </c>
      <c r="H14" s="31">
        <f t="shared" si="1"/>
        <v>1968.2972916229267</v>
      </c>
      <c r="I14" s="31">
        <f t="shared" si="1"/>
        <v>3409.648851630267</v>
      </c>
    </row>
    <row r="15" spans="1:9" ht="20.100000000000001" customHeight="1" x14ac:dyDescent="0.25">
      <c r="A15" s="23">
        <v>1000</v>
      </c>
      <c r="B15" s="21">
        <f t="shared" si="2"/>
        <v>900</v>
      </c>
      <c r="C15" s="18">
        <f t="shared" si="1"/>
        <v>17.495975925537127</v>
      </c>
      <c r="D15" s="18">
        <f t="shared" si="1"/>
        <v>25.102921980118484</v>
      </c>
      <c r="E15" s="18">
        <f t="shared" si="1"/>
        <v>43.739939813842817</v>
      </c>
      <c r="F15" s="18">
        <f t="shared" si="1"/>
        <v>1312.1981944152844</v>
      </c>
      <c r="G15" s="18">
        <f t="shared" si="1"/>
        <v>2273.0992344201777</v>
      </c>
      <c r="H15" s="18">
        <f t="shared" si="1"/>
        <v>2624.3963888305689</v>
      </c>
      <c r="I15" s="18">
        <f t="shared" si="1"/>
        <v>4546.1984688403554</v>
      </c>
    </row>
    <row r="17" spans="1:9" ht="20.100000000000001" customHeight="1" x14ac:dyDescent="0.25">
      <c r="A17" s="88" t="s">
        <v>28</v>
      </c>
      <c r="B17" s="88"/>
      <c r="C17" s="88"/>
      <c r="D17" s="88"/>
      <c r="E17" s="88"/>
      <c r="F17" s="88"/>
      <c r="G17" s="88"/>
      <c r="H17" s="88"/>
    </row>
    <row r="18" spans="1:9" ht="20.100000000000001" customHeight="1" x14ac:dyDescent="0.25">
      <c r="A18" s="22" t="s">
        <v>10</v>
      </c>
      <c r="B18" s="22" t="s">
        <v>26</v>
      </c>
      <c r="C18" s="27">
        <v>33000</v>
      </c>
      <c r="D18" s="27">
        <v>23000</v>
      </c>
      <c r="E18" s="27">
        <v>13200</v>
      </c>
      <c r="F18" s="27">
        <v>480</v>
      </c>
      <c r="G18" s="27">
        <v>240</v>
      </c>
      <c r="H18" s="27">
        <v>120</v>
      </c>
      <c r="I18" s="4"/>
    </row>
    <row r="19" spans="1:9" ht="20.100000000000001" customHeight="1" x14ac:dyDescent="0.25">
      <c r="A19" s="23">
        <v>5</v>
      </c>
      <c r="B19" s="21">
        <f>A19*0.9</f>
        <v>4.5</v>
      </c>
      <c r="C19" s="19">
        <f>($A19*1000)/C$18</f>
        <v>0.15151515151515152</v>
      </c>
      <c r="D19" s="19">
        <f t="shared" ref="D19:H20" si="3">($A19*1000)/D$18</f>
        <v>0.21739130434782608</v>
      </c>
      <c r="E19" s="19">
        <f t="shared" si="3"/>
        <v>0.37878787878787878</v>
      </c>
      <c r="F19" s="18">
        <f t="shared" si="3"/>
        <v>10.416666666666666</v>
      </c>
      <c r="G19" s="18">
        <f t="shared" si="3"/>
        <v>20.833333333333332</v>
      </c>
      <c r="H19" s="18">
        <f t="shared" si="3"/>
        <v>41.666666666666664</v>
      </c>
      <c r="I19" s="3"/>
    </row>
    <row r="20" spans="1:9" ht="20.100000000000001" customHeight="1" x14ac:dyDescent="0.25">
      <c r="A20" s="24">
        <v>10</v>
      </c>
      <c r="B20" s="6">
        <f>A20*0.9</f>
        <v>9</v>
      </c>
      <c r="C20" s="15">
        <f>($A20*1000)/C$18</f>
        <v>0.30303030303030304</v>
      </c>
      <c r="D20" s="15">
        <f t="shared" si="3"/>
        <v>0.43478260869565216</v>
      </c>
      <c r="E20" s="15">
        <f t="shared" si="3"/>
        <v>0.75757575757575757</v>
      </c>
      <c r="F20" s="7">
        <f t="shared" si="3"/>
        <v>20.833333333333332</v>
      </c>
      <c r="G20" s="7">
        <f t="shared" si="3"/>
        <v>41.666666666666664</v>
      </c>
      <c r="H20" s="7">
        <f t="shared" si="3"/>
        <v>83.333333333333329</v>
      </c>
      <c r="I20" s="3"/>
    </row>
    <row r="21" spans="1:9" ht="20.100000000000001" customHeight="1" x14ac:dyDescent="0.25">
      <c r="A21" s="23">
        <v>15</v>
      </c>
      <c r="B21" s="21">
        <f t="shared" ref="B21:B27" si="4">A21*0.9</f>
        <v>13.5</v>
      </c>
      <c r="C21" s="19">
        <f t="shared" ref="C21:H27" si="5">($A21*1000)/C$18</f>
        <v>0.45454545454545453</v>
      </c>
      <c r="D21" s="19">
        <f t="shared" si="5"/>
        <v>0.65217391304347827</v>
      </c>
      <c r="E21" s="19">
        <f t="shared" si="5"/>
        <v>1.1363636363636365</v>
      </c>
      <c r="F21" s="18">
        <f t="shared" si="5"/>
        <v>31.25</v>
      </c>
      <c r="G21" s="18">
        <f t="shared" si="5"/>
        <v>62.5</v>
      </c>
      <c r="H21" s="18">
        <f t="shared" si="5"/>
        <v>125</v>
      </c>
      <c r="I21" s="3"/>
    </row>
    <row r="22" spans="1:9" ht="20.100000000000001" customHeight="1" x14ac:dyDescent="0.25">
      <c r="A22" s="24">
        <v>25</v>
      </c>
      <c r="B22" s="6">
        <f t="shared" si="4"/>
        <v>22.5</v>
      </c>
      <c r="C22" s="15">
        <f t="shared" si="5"/>
        <v>0.75757575757575757</v>
      </c>
      <c r="D22" s="15">
        <f t="shared" si="5"/>
        <v>1.0869565217391304</v>
      </c>
      <c r="E22" s="15">
        <f t="shared" si="5"/>
        <v>1.893939393939394</v>
      </c>
      <c r="F22" s="7">
        <f t="shared" si="5"/>
        <v>52.083333333333336</v>
      </c>
      <c r="G22" s="7">
        <f t="shared" si="5"/>
        <v>104.16666666666667</v>
      </c>
      <c r="H22" s="7">
        <f t="shared" si="5"/>
        <v>208.33333333333334</v>
      </c>
      <c r="I22" s="3"/>
    </row>
    <row r="23" spans="1:9" ht="20.100000000000001" customHeight="1" x14ac:dyDescent="0.25">
      <c r="A23" s="26">
        <v>37.5</v>
      </c>
      <c r="B23" s="21">
        <f t="shared" si="4"/>
        <v>33.75</v>
      </c>
      <c r="C23" s="19">
        <f t="shared" si="5"/>
        <v>1.1363636363636365</v>
      </c>
      <c r="D23" s="19">
        <f t="shared" si="5"/>
        <v>1.6304347826086956</v>
      </c>
      <c r="E23" s="19">
        <f t="shared" si="5"/>
        <v>2.8409090909090908</v>
      </c>
      <c r="F23" s="18">
        <f t="shared" si="5"/>
        <v>78.125</v>
      </c>
      <c r="G23" s="18">
        <f t="shared" si="5"/>
        <v>156.25</v>
      </c>
      <c r="H23" s="18">
        <f t="shared" si="5"/>
        <v>312.5</v>
      </c>
      <c r="I23" s="3"/>
    </row>
    <row r="24" spans="1:9" ht="20.100000000000001" customHeight="1" x14ac:dyDescent="0.25">
      <c r="A24" s="24">
        <v>50</v>
      </c>
      <c r="B24" s="6">
        <f t="shared" si="4"/>
        <v>45</v>
      </c>
      <c r="C24" s="15">
        <f t="shared" si="5"/>
        <v>1.5151515151515151</v>
      </c>
      <c r="D24" s="15">
        <f t="shared" si="5"/>
        <v>2.1739130434782608</v>
      </c>
      <c r="E24" s="15">
        <f t="shared" si="5"/>
        <v>3.7878787878787881</v>
      </c>
      <c r="F24" s="7">
        <f t="shared" si="5"/>
        <v>104.16666666666667</v>
      </c>
      <c r="G24" s="7">
        <f t="shared" si="5"/>
        <v>208.33333333333334</v>
      </c>
      <c r="H24" s="7">
        <f t="shared" si="5"/>
        <v>416.66666666666669</v>
      </c>
      <c r="I24" s="3"/>
    </row>
    <row r="25" spans="1:9" ht="20.100000000000001" customHeight="1" x14ac:dyDescent="0.25">
      <c r="A25" s="23">
        <v>75</v>
      </c>
      <c r="B25" s="21">
        <f t="shared" si="4"/>
        <v>67.5</v>
      </c>
      <c r="C25" s="19">
        <f t="shared" si="5"/>
        <v>2.2727272727272729</v>
      </c>
      <c r="D25" s="19">
        <f t="shared" si="5"/>
        <v>3.2608695652173911</v>
      </c>
      <c r="E25" s="19">
        <f t="shared" si="5"/>
        <v>5.6818181818181817</v>
      </c>
      <c r="F25" s="18">
        <f t="shared" si="5"/>
        <v>156.25</v>
      </c>
      <c r="G25" s="18">
        <f t="shared" si="5"/>
        <v>312.5</v>
      </c>
      <c r="H25" s="18">
        <f t="shared" si="5"/>
        <v>625</v>
      </c>
      <c r="I25" s="3"/>
    </row>
    <row r="26" spans="1:9" ht="20.100000000000001" customHeight="1" x14ac:dyDescent="0.25">
      <c r="A26" s="24">
        <v>100</v>
      </c>
      <c r="B26" s="6">
        <f t="shared" si="4"/>
        <v>90</v>
      </c>
      <c r="C26" s="15">
        <f t="shared" si="5"/>
        <v>3.0303030303030303</v>
      </c>
      <c r="D26" s="15">
        <f t="shared" si="5"/>
        <v>4.3478260869565215</v>
      </c>
      <c r="E26" s="15">
        <f t="shared" si="5"/>
        <v>7.5757575757575761</v>
      </c>
      <c r="F26" s="7">
        <f t="shared" si="5"/>
        <v>208.33333333333334</v>
      </c>
      <c r="G26" s="7">
        <f t="shared" si="5"/>
        <v>416.66666666666669</v>
      </c>
      <c r="H26" s="7">
        <f t="shared" si="5"/>
        <v>833.33333333333337</v>
      </c>
      <c r="I26" s="3"/>
    </row>
    <row r="27" spans="1:9" ht="20.100000000000001" customHeight="1" x14ac:dyDescent="0.25">
      <c r="A27" s="23">
        <v>167</v>
      </c>
      <c r="B27" s="21">
        <f t="shared" si="4"/>
        <v>150.30000000000001</v>
      </c>
      <c r="C27" s="19">
        <f t="shared" si="5"/>
        <v>5.0606060606060606</v>
      </c>
      <c r="D27" s="19">
        <f t="shared" si="5"/>
        <v>7.2608695652173916</v>
      </c>
      <c r="E27" s="19">
        <f t="shared" si="5"/>
        <v>12.651515151515152</v>
      </c>
      <c r="F27" s="18">
        <f t="shared" si="5"/>
        <v>347.91666666666669</v>
      </c>
      <c r="G27" s="18">
        <f t="shared" si="5"/>
        <v>695.83333333333337</v>
      </c>
      <c r="H27" s="18">
        <f t="shared" si="5"/>
        <v>1391.6666666666667</v>
      </c>
      <c r="I27" s="3"/>
    </row>
  </sheetData>
  <sheetProtection password="DC9E" sheet="1" objects="1" scenarios="1"/>
  <mergeCells count="2">
    <mergeCell ref="A1:I1"/>
    <mergeCell ref="A17:H17"/>
  </mergeCells>
  <pageMargins left="0.23622047244094491" right="0.23622047244094491" top="0.43307086614173229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Calculos</vt:lpstr>
      <vt:lpstr>Tabla Motores</vt:lpstr>
      <vt:lpstr>Tabla Transformador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2021-05-07T16:43:49Z</cp:lastPrinted>
  <dcterms:created xsi:type="dcterms:W3CDTF">2021-05-06T23:17:39Z</dcterms:created>
  <dcterms:modified xsi:type="dcterms:W3CDTF">2021-06-28T20:44:01Z</dcterms:modified>
</cp:coreProperties>
</file>